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95"/>
  </bookViews>
  <sheets>
    <sheet name="Sheet1" sheetId="1" r:id="rId1"/>
  </sheets>
  <calcPr calcId="144525"/>
</workbook>
</file>

<file path=xl/sharedStrings.xml><?xml version="1.0" encoding="utf-8"?>
<sst xmlns="http://schemas.openxmlformats.org/spreadsheetml/2006/main" count="2945" uniqueCount="1303">
  <si>
    <t>Uploaded Date</t>
  </si>
  <si>
    <t>Channel</t>
  </si>
  <si>
    <t>Video URL</t>
  </si>
  <si>
    <t>Video Title</t>
  </si>
  <si>
    <t>Description</t>
  </si>
  <si>
    <t>Base URL</t>
  </si>
  <si>
    <t>Divider1</t>
  </si>
  <si>
    <t>Divider2</t>
  </si>
  <si>
    <t>Folder separator</t>
  </si>
  <si>
    <t>Youtube id</t>
  </si>
  <si>
    <t>End URL</t>
  </si>
  <si>
    <t>Transcript Link</t>
  </si>
  <si>
    <t>2023 03 15</t>
  </si>
  <si>
    <t>NASA's Ames Research Center</t>
  </si>
  <si>
    <t>https://youtu.be/mkLzdjvuNZg</t>
  </si>
  <si>
    <t>New Map Reveals Distribution of Water Near Moon's South Pole</t>
  </si>
  <si>
    <t>A new study using the now-retired Stratospheric Observatory for Infrared Astronomy (SOFIA) has pieced together the first detailed, wide-area map of water distribution on the Moon. The new map covers about one-quarter of the Earth-facing side of the lunar surface below 60 degrees latitude and extends to the Moon’s South Pole. In this data visualization, SOFIA’s lunar water observations are indicated using color, with blue representing areas of higher water signal, and brown lower.
Video credit: NASA's Goddard Space Flight Center Scientific Visualization Studio/Ernie Wright
Learn more: https://www.nasa.gov/feature/ames/study-reveals-map-of-moon-s-water-near-its-south-pole
NASA's Ames Research Center is located in California's Silicon Valley. Follow us on social media to hear about the latest developments in space, science, technology, and aeronautics. 
Facebook  
https://www.facebook.com/nasaames  
Twitter  
https://twitter.com/nasaames  
Instagram  
https://www.instagram.com/nasaames</t>
  </si>
  <si>
    <t>https://files.afu.se/Downloads/Transcripts/0%20-%20Government/USA%20-%20NASA%20Ames%20RC/</t>
  </si>
  <si>
    <t xml:space="preserve"> - </t>
  </si>
  <si>
    <t>_</t>
  </si>
  <si>
    <t>/</t>
  </si>
  <si>
    <t>mkLzdjvuNZg</t>
  </si>
  <si>
    <t xml:space="preserve"> - transcript (automated).pdf</t>
  </si>
  <si>
    <t>2023 02 15</t>
  </si>
  <si>
    <t>https://youtu.be/AzywfRuT7-U</t>
  </si>
  <si>
    <t>Moon Mountain Name Honors NASA Mathematician Melba Mouton</t>
  </si>
  <si>
    <t>Scientists recently named a mesa-like lunar mountain that towers above the landscape carved by craters near the Moon’s South Pole. This unique feature will now be referred to as “Mons Mouton,” after NASA mathematician and computer programmer Melba Roy Mouton.
Learn more: https://www.nasa.gov/feature/ames/moon-mountain-name-honors-nasa-mathematician-melba-mouton
Credit: NASA/Ames Research Center 
This video can be downloaded from the NASA Image and Video Library at: https://images.nasa.gov/details-ARC-20230215-AAV3458-VIPER-MonsMouton-1080
Music Provided by Universal Production Music: Everything is Possible by Magnum Opus.
NASA's Ames Research Center is located in California's Silicon Valley. Follow us on social media to hear about the latest developments in space, science, technology, and aeronautics.  
Facebook  
https://www.facebook.com/nasaames​  
Twitter  
https://twitter.com/nasaames​  
Instagram  
https://www.instagram.com/nasaames</t>
  </si>
  <si>
    <t>AzywfRuT7-U</t>
  </si>
  <si>
    <t>2022 10 04</t>
  </si>
  <si>
    <t>https://youtu.be/kRlhlCWplqk</t>
  </si>
  <si>
    <t>New Supercomputer Simulation Sheds Light on Moon’s Origin</t>
  </si>
  <si>
    <t>A new NASA and Durham University simulation puts forth a different theory of the Moon’s origin – the Moon may have formed in a matter of hours, when material from the Earth and a Mars sized-body were launched directly into orbit after the impact. The simulations used in this research are some of the most detailed of their kind, operating at the highest resolution of any simulation run to study the Moon’s origins or other giant impacts. 
Learn more: https://www.nasa.gov/feature/ames/lunar-origins-simulations 
Credit: NASA/Durham University/Jacob Kegerreis 
Music Provided by Universal Production Music: Genosequence by Alessandro Rizzo. 
This video can be downloaded from the NASA Image and Video Library at: https://images.nasa.gov/details-ARC-20221004-AAV3443-MoonOrigin-Social-NASAWeb-1080p  
NASA's Ames Research Center is located in California's Silicon Valley. Follow us on social media to hear about the latest developments in space, science, technology, and aeronautics.  
Facebook  
https://www.facebook.com/nasaames​  
Twitter  
https://twitter.com/nasaames​  
Instagram  
https://www.instagram.com/nasaames</t>
  </si>
  <si>
    <t>kRlhlCWplqk</t>
  </si>
  <si>
    <t>2022 06 24</t>
  </si>
  <si>
    <t>https://youtu.be/DFtDdEKEnbI</t>
  </si>
  <si>
    <t>Meet CAPSTONE, NASA’s New Lunar Pathfinder</t>
  </si>
  <si>
    <t>The Cislunar Autonomous Positioning System Technology Operations and Navigation Experiment, or CAPSTONE, will be the first spacecraft to fly a unique orbit around the Moon intended for NASA’s future Artemis lunar outpost Gateway. Its six-month mission will help launch a new era of deep space exploration. 
Multiple partner businesses contributed to CAPSTONE with support from NASA's small business programs. The spacecraft was built and tested by Tyvak Nano-Satellite Systems, Inc., a Terran Orbital Corporation, operated and managed by Advanced Space, and will be launched by Rocket Lab USA, Inc. 
Learn more: http://www:nasa.gov/CAPSTONE 
Video credit: NASA’s Ames Research Center  
Music Provided by Universal Production Music: Pillow Talk by Andrew Joseph Carpenter  
NASA's Ames Research Center is located in California's Silicon Valley. Follow us on social media to hear about the latest developments in space, science, technology, and aeronautics.  
Facebook  
https://www.facebook.com/nasaames​  
Twitter  
https://twitter.com/nasaames​  
Instagram  
https://www.instagram.com/nasaames</t>
  </si>
  <si>
    <t>DFtDdEKEnbI</t>
  </si>
  <si>
    <t>2022 05 17</t>
  </si>
  <si>
    <t>https://youtu.be/FFkKaBxQ214</t>
  </si>
  <si>
    <t>NASA's CAPSTONE  Flying a New Path to the Moon</t>
  </si>
  <si>
    <t>The Cislunar Autonomous Positioning System Technology Operations and Navigation Experiment, or CAPSTONE, is a CubeSat that will fly a unique orbit around the Moon intended for NASA’s future Artemis lunar outpost Gateway. Its six-month mission will help launch a new era of space exploration. 
Learn more: https://go.nasa.gov/3FzSrcD  
Video credit: NASA/Ames Research Center  
Music Provided by Universal Production Music: Fast Motion by Stephen Daniel Lemaire                                     
This video can be downloaded from the NASA Image and Video Library at:  https://images.nasa.gov/details-ARC-20220517-AAV3418-CAPSTONE-Oveview-NASAWeb-1080p
NASA's Ames Research Center is located in California's Silicon Valley. Follow us on social media to hear about the latest developments in space, science, technology, and aeronautics.  
Facebook  
https://www.facebook.com/nasaames​  
Twitter  
https://twitter.com/nasaames​  
Instagram  
https://www.instagram.com/nasaames</t>
  </si>
  <si>
    <t>FFkKaBxQ214</t>
  </si>
  <si>
    <t>2022 03 17</t>
  </si>
  <si>
    <t>https://youtu.be/glX7ANmiS3E</t>
  </si>
  <si>
    <t>SOFIA  Science Above the Clouds</t>
  </si>
  <si>
    <t>This short video gives you a glimpse at our flying observatory – the Stratospheric Observatory for Infrared Astronomy, or SOFIA – and the science we do from the skies. SOFIA is a joint project of NASA and the German Space Agency at DLR. DLR provides the telescope, scheduled aircraft maintenance, and other support for the mission. NASA’s Ames Research Center in California’s Silicon Valley manages the SOFIA program, science, and mission operations in cooperation with the Universities Space Research Association, headquartered in Columbia, Maryland, and the German SOFIA Institute at the University of Stuttgart. The aircraft is maintained and operated by NASA’s Armstrong Flight Research Center Building 703, in Palmdale, California.
Video credit: NASA</t>
  </si>
  <si>
    <t>glX7ANmiS3E</t>
  </si>
  <si>
    <t>2022 02 23</t>
  </si>
  <si>
    <t>https://youtu.be/3om6YHR6M5s</t>
  </si>
  <si>
    <t>Why NASA is Sending Yeast to Deep Space</t>
  </si>
  <si>
    <t>NASA’s BioSentinel mission will go beyond the Moon to perform the first long-duration deep space biology experiment. Set to launch with the first flight of the Space Launch System rocket, Artemis I, the spacecraft will study the effects of space radiation on yeast cells. The results could inspire solutions to keep future astronauts healthy during deep space exploration. 
Learn more: https://go.nasa.gov/35isjF6 
Video credit: NASA/Ames Research Center  
Music Provided by Universal Production Music: "On My Level" by Nilson Warren.   
This video can be downloaded from the NASA Image and Video Library at:  https://images.nasa.gov/details-ARC-20220223-AAV3404-BioSentinel-TextOverlay-NASAWeb-1080p                                      
NASA's Ames Research Center is located in California's Silicon Valley. Follow us on social media to hear about the latest developments in space, science, technology, and aeronautics.  
Facebook  
https://www.facebook.com/nasaames​  
Twitter  
https://twitter.com/nasaames​  
Instagram  
https://www.instagram.com/nasaames</t>
  </si>
  <si>
    <t>3om6YHR6M5s</t>
  </si>
  <si>
    <t>2021 12 16</t>
  </si>
  <si>
    <t>https://youtu.be/H6K0FPWCiMM</t>
  </si>
  <si>
    <t>Artemis Spacecraft Launch Abort Simulated by NASA Supercomputers</t>
  </si>
  <si>
    <t>The Orion spacecraft launch abort system is designed to pull the crew capsule to safety in the event of an emergency during launch. Its powerful abort motor can fire within milliseconds and produce about 400,000 pounds of thrust. Simulations run on our Aitken and Electra supercomputers helped researchers visualize the vibrations imparted by the motor plumes onto the vehicle for various launch abort scenarios. In this video, the plumes—represented by animated particles—and vehicle surface are colorized, with red indicating areas of high pressure and blue areas of low pressure. 
Video credit: NASA/Ames Research Center/Timothy Sandstrom, Francois Cadieux, Michael Barad, Cetin Kiris
Learn more: https://www.nasa.gov/image-feature/ames/nasa-supercomputers-predict-how-vibrations-vary-for-orion-abort-scenarios 
This video can be downloaded from the NASA Image and Video Library at: https://images.nasa.gov/details-ARC-20211118-AAV3384-SC21-LaunchAbortVisualization-NASAWeb-1080p24 
NASA's Ames Research Center is located in California's Silicon Valley. Follow us on social media to hear about the latest developments in space, science, technology, and aeronautics. 
Facebook  
https://www.facebook.com/nasaames  
Twitter  
https://twitter.com/nasaames  
Instagram  
https://www.instagram.com/nasaames</t>
  </si>
  <si>
    <t>H6K0FPWCiMM</t>
  </si>
  <si>
    <t>2021 10 21</t>
  </si>
  <si>
    <t>https://youtu.be/0YqPLw4DnuE</t>
  </si>
  <si>
    <t>NASA Artemis Moon Rover Model Build Time-lapse</t>
  </si>
  <si>
    <t>Using a mix of 3D-printed plastic and metal parts, a full-scale replica of NASA's Volatiles Investigating Polar Exploration Rover, or VIPER, was built inside a clean room at NASA's Johnson Space Center in Houston. The activity served as a dress rehearsal for the flight version, which is scheduled for assembly in the summer of 2022. 
Learn more: https://www.nasa.gov/feature/ames/full-scale-artemis-rover-prototype-takes-shape 
Video credit: NASA/Ames Research Center 
Music Provided by Universal Production Music: “Building Ideas” – James Carlin Baker  
This video can be downloaded from the NASA Image and Video Library at:https://images.nasa.gov/details-ARC-20211021-AAV3373-VIPER-PathfinderBuild-Timelapse-NASAWeb-1080p
NASA's Ames Research Center is located in California's Silicon Valley. Follow us on social media to hear about the latest developments in space, science, technology, and aeronautics.  
Facebook  
https://www.facebook.com/nasaames​  
Twitter  
https://twitter.com/nasaames​  
Instagram  
https://www.instagram.com/nasaames</t>
  </si>
  <si>
    <t>0YqPLw4DnuE</t>
  </si>
  <si>
    <t>2021 09 20</t>
  </si>
  <si>
    <t>https://youtu.be/bd7ekqMrHkg</t>
  </si>
  <si>
    <t>Tour of NASA Moon Rover South Pole Landing Site</t>
  </si>
  <si>
    <t>In 2023, NASA’s Volatiles Investigating Polar Exploration Rover, or VIPER, will land near the western edge of the Nobile Crater at the Moon’s South Pole to map and explore the region’s surface and subsurface for water and other resources.
Learn more: https://www.nasa.gov/press-release/nasa-s-artemis-rover-to-land-near-nobile-region-of-moon-s-south-pole
Video credit: NASA's Scientific Visualization Studio  
Music Provided by Universal Production Music: “The Butterfly Effect” – David Thomas Connolly 
The data visualizations seen in this video can be downloaded from NASA's Scientific Visualization Studio at: https://svs.gsfc.nasa.gov/4937
This video can be downloaded from the NASA Image and Video Library at: https://images.nasa.gov/details-ARC-20210920-AAV3366-VIPER-LandingSiteAnnouncement-YouTubeHD
NASA's Ames Research Center is located in California's Silicon Valley. Follow us on social media to hear about the latest developments in space, science, technology, and aeronautics.  
Facebook  
https://www.facebook.com/nasaames​  
Twitter  
https://twitter.com/nasaames​  
Instagram  
https://www.instagram.com/nasaames</t>
  </si>
  <si>
    <t>bd7ekqMrHkg</t>
  </si>
  <si>
    <t>https://youtu.be/dpgxR82tpDY</t>
  </si>
  <si>
    <t>NASA Selects Landing Site for First Robotic Moon Rover</t>
  </si>
  <si>
    <t>In 2023, NASA’s Volatiles Investigating Polar Exploration Rover, or VIPER, will land near the western edge of the Nobile Crater at the Moon’s South Pole to map and explore the region’s surface and subsurface for water and other resources.
Learn more: https://www.nasa.gov/press-release/nasa-s-artemis-rover-to-land-near-nobile-region-of-moon-s-south-pole
Video credit: NASA/Ames Research Center 
This video can be downloaded from the NASA Image and Video Library at: https://images.nasa.gov/details-ARC-20210920-AAV3367-VIPER-LandingSite-TextOverlay-NASAWeb-1080p
NASA's Ames Research Center is located in California's Silicon Valley. Follow us on social media to hear about the latest developments in space, science, technology, and aeronautics.  
Facebook  
https://www.facebook.com/nasaames​  
Twitter  
https://twitter.com/nasaames​  
Instagram  
https://www.instagram.com/nasaames</t>
  </si>
  <si>
    <t>dpgxR82tpDY</t>
  </si>
  <si>
    <t>2021 08 11</t>
  </si>
  <si>
    <t>https://youtu.be/Jiizqukkd4I</t>
  </si>
  <si>
    <t xml:space="preserve">Can Robots Take Care of Spacecraft </t>
  </si>
  <si>
    <t>NASA’s Integrated System for Autonomous and Adaptive Caretaking, or ISAAC, is advancing new technology for robots to take care of spacecraft. Researchers recently demonstrated the tech aboard the International Space Station using Astrobee, NASA’s free-flying robotic assistants. 
Learn more: https://www.nasa.gov/feature/ames/meet-isaac 
Video credit: NASA/Ames Research Center 
This video can be downloaded from the NASA Image and Video Library at: https://images.nasa.gov/details-ARC-20210810-AAV3354-ISAAC-Astrobee-NASAWeb-1080p
NASA's Ames Research Center is located in California's Silicon Valley. Follow us on social media to hear about the latest developments in space, science, technology, and aeronautics.  
Facebook  
https://www.facebook.com/nasaames 
Twitter  
https://twitter.com/nasaames​  
Instagram  
https://www.instagram.com/nasaames</t>
  </si>
  <si>
    <t>Jiizqukkd4I</t>
  </si>
  <si>
    <t>2021 08 03</t>
  </si>
  <si>
    <t>https://youtu.be/0ocX5F7tW8M</t>
  </si>
  <si>
    <t>How New NASA Tech Could Help Fight Fires</t>
  </si>
  <si>
    <t>NASA’s Scalable Traffic Management for Emergency Response Operations, or STEReO, project aims to let new technologies, like drones, help fight wildfires and respond to other emergencies by providing an advanced system that coordinates multiple elements of the response. 
Learn more: https://www.nasa.gov/feature/ames/nasa-tools-could-help-fight-fires-from-the-sky-and-the-ground
Video credit: NASA/Ames Research Center 
This video can be downloaded from the NASA Image and Video Library at: https://images.nasa.gov/details-ARC-20210729-AAV3350-STEReO-CalFireTest-ReporterPkg-NASAWeb-1080p 
NASA's Ames Research Center is located in California's Silicon Valley. Follow us on social media to hear about the latest developments in space, science, technology, and aeronautics. 
Facebook  
https://www.facebook.com/nasaames/
Twitter  
https://twitter.com/nasaames
Instagram  
https://www.instagram.com/nasaames</t>
  </si>
  <si>
    <t>0ocX5F7tW8M</t>
  </si>
  <si>
    <t>2021 06 03</t>
  </si>
  <si>
    <t>https://youtu.be/TV7qAsp6x3w</t>
  </si>
  <si>
    <t>Why NASA is Sending Water Bears to Space</t>
  </si>
  <si>
    <t>A new experiment is studying tardigrades, aka water bears, aboard the International Space Station to better understand how they tolerate extreme environments – including the one astronauts experience in space. The findings can help guide research into protecting humans from the stresses of long-duration space travel.
Learn more: https://www.nasa.gov/feature/ames/microscopic-superheroes-to-help-protect-astronaut-health-in-space
Video credit: NASA/Ames Research Center
NASA's Ames Research Center is located in California's Silicon Valley. Follow us on social media to hear about the latest developments in space, science, technology, and aeronautics.  
Facebook 
https://www.facebook.com/nasaames​ 
Twitter 
https://twitter.com/nasaames​ 
Instagram 
https://www.instagram.com/nasaames</t>
  </si>
  <si>
    <t>TV7qAsp6x3w</t>
  </si>
  <si>
    <t>2021 04 30</t>
  </si>
  <si>
    <t>https://youtu.be/GBxHAES5Osw</t>
  </si>
  <si>
    <t>NASA’s CAMP2Ex  Cloud, Aerosol, and Monsoonal Processes-Philippines Experiment</t>
  </si>
  <si>
    <t>The Cloud, Aerosol, and Monsoonal Processes-Philippines Experiment, or CAMP2Ex, involved collaborators from government agencies and universities across the United States, the Philippines, Japan, and Europe all working together to better understand fundamental processes between clouds and aerosols. These interactions drive climate and weather across the globe. This NASA airborne science campaign was a response to the need to deconvolute the fields of tropical meteorology and aerosol science at the meso-beta (20 to 200 km) to cloud level.  
Learn more: https://espo.nasa.gov/camp2ex 
Video credit: NASA/Rafael Luis Méndez Peña
This video can be downloaded from the NASA Image and Video Library at: https://images.nasa.gov/details-ARC-20210408-AAV3321-CAMP2Ex_2019_4K_Final</t>
  </si>
  <si>
    <t>GBxHAES5Osw</t>
  </si>
  <si>
    <t>2021 04 16</t>
  </si>
  <si>
    <t>https://youtu.be/jIs_fWFjUA4</t>
  </si>
  <si>
    <t>NASA’s Drone Traffic Management System Completes Final Tests</t>
  </si>
  <si>
    <t>NASA's Unmanned Aircraft Systems Traffic Management project, or UTM, is working to safely integrate drones into low-altitude airspace. In 2019, the project completed its final phase of flight tests. The research results are being transferred to the Federal Aviation Administration, who will continue development of the UTM system and implement it over time. 
Learn more: https://www.nasa.gov/ames/utm
Video credit: NASA/Ames Research Center
This video can be downloaded from the NASA Image and Video Library at:  https://images.nasa.gov/details-ARC-20210216-AAV3307-UTM-TCL4Wrap-Shareable-NASAWeb
NASA's Ames Research Center is located in California's Silicon Valley. Follow us on social media to hear about the latest developments in space, science, technology, and aeronautics.  
Facebook 
https://www.facebook.com/nasaames​ 
Twitter 
https://twitter.com/nasaames​ 
Instagram 
https://www.instagram.com/nasaames</t>
  </si>
  <si>
    <t>jIs_fWFjUA4</t>
  </si>
  <si>
    <t>2020 12 14</t>
  </si>
  <si>
    <t>https://youtu.be/M3kIe4Zeh04</t>
  </si>
  <si>
    <t>We Are NASA in Silicon Valley</t>
  </si>
  <si>
    <t>NASA's Ames Research Center is located in California's Silicon Valley. Follow us on social media to hear about the latest developments in space, science, technology, and aeronautics. 
Facebook 
https://www.facebook.com/nasaames
Twitter 
https://twitter.com/nasaames
Instagram 
https://www.instagram.com/nasaames/</t>
  </si>
  <si>
    <t>M3kIe4Zeh04</t>
  </si>
  <si>
    <t>2020 10 26</t>
  </si>
  <si>
    <t>https://youtu.be/U70y8ypCbyA</t>
  </si>
  <si>
    <t>SOFIA Discovers Water on a Sunlit Surface of the Moon</t>
  </si>
  <si>
    <t>Scientists using NASA’s telescope on an airplane, the Stratospheric Observatory for Infrared Astronomy, discovered water on a sunlit surface of the Moon for the first time. SOFIA is a modified Boeing 747SP aircraft that allows astronomers to study the solar system and beyond in ways that are not possible with ground-based telescopes. Molecular water, H2O, was found in Clavius Crater, one of the largest craters visible from Earth in the Moon’s southern hemisphere. This discovery indicates that water may be distributed across the lunar surface, and not limited to cold, shadowed places. 
Learn more: https://www.nasa.gov/press-release/nasa-s-sofia-discovers-water-on-sunlit-surface-of-moon 
Video credit: NASA/Ames Research Center
This video can be downloaded from the NASA Image and Video Library at: https://images.nasa.gov/details-ARC-20201026-AAV3272-SOFIA-MoonWater-Shareable-NASAWeb 
NASA's Ames Research Center is located in California's Silicon Valley. Follow us on social media to hear about the latest developments in space, science, technology, and aeronautics.  
Facebook 
https://www.facebook.com/nasaames 
Twitter 
https://twitter.com/nasaames 
Instagram 
https://www.instagram.com/nasaames</t>
  </si>
  <si>
    <t>U70y8ypCbyA</t>
  </si>
  <si>
    <t>2020 09 30</t>
  </si>
  <si>
    <t>https://youtu.be/sc3C294Jvpc</t>
  </si>
  <si>
    <t>Simulations Reveal How Planetary Impacts Affect Atmosphere</t>
  </si>
  <si>
    <t>A cross-section of a 3D simulation replicating a scenario for the impact that formed the Moon, showing a roughly Mars-mass impactor grazing an Earth-like target at a 45-degree angle. The simulation uses over 100 million particles, colored by their internal energy, related to their temperature. 
This is one of more than 300 simulations that scientists at Durham University in the United Kingdom, alongside researchers at NASA's Ames Research Center in California's Silicon Valley, ran to develop a way to predict how much atmosphere is lost from a wide range of collisions between rocky objects, presented in a new study. 
Learn more: https://www.nasa.gov/image-feature/ames/planetary-impact-simulations 
Video credit: Jacob Kegerreis/Durham University 
NASA's Ames Research Center is located in California's Silicon Valley. Follow us on social media to hear about the latest developments in space, science, technology and aeronautics.  
Facebook  
https://www.facebook.com/nasaames  
Twitter  
https://twitter.com/nasaames  
Instagram  
https://www.instagram.com/nasaames</t>
  </si>
  <si>
    <t>sc3C294Jvpc</t>
  </si>
  <si>
    <t>2020 06 11</t>
  </si>
  <si>
    <t>https://youtu.be/S9Y6n1G5hhc</t>
  </si>
  <si>
    <t>NASA Moon Rover Books Ride to the Moon</t>
  </si>
  <si>
    <t>NASA’s water-seeking robotic Moon rover just booked a ride to the Moon’s South Pole. Astrobotic of Pittsburgh, Pennsylvania, has been selected to deliver the Volatiles Investigating Polar Exploration Rover, or VIPER, to the Moon in 2023. During its 100-Earth-day mission, the approximately 1,000-pound rover will roam several miles and use its four science instruments to sample various soil environments in search of water ice. Its survey will help pave the way for a new era of human missions to the lunar surface and will bring us a step closer to developing a sustainable, long-term robotic and human presence on the Moon as part of the Artemis program. 
Learn more: https://www.nasa.gov/press-release/nasa-selects-astrobotic-to-fly-water-hunting-rover-to-the-moon 
Video credit: NASA/Ames Research Center 
The video may be downloaded at https://images.nasa.gov/details-ARC-20200610-AAV3276-VIPER-CLPSAnnounce-RptrPkg-NASAWeb-1080p</t>
  </si>
  <si>
    <t>S9Y6n1G5hhc</t>
  </si>
  <si>
    <t>2020 01 05</t>
  </si>
  <si>
    <t>https://youtu.be/sgEkCZ-1CNA</t>
  </si>
  <si>
    <t>SOFIA Reveals New View of Milky Way’s Center</t>
  </si>
  <si>
    <t>NASA’s flying telescope SOFIA captured a crisp infrared image of the center of our Milky Way galaxy. Spanning more than 600 light-years, the panorama reveals details within the dense swirls of gas and dust, opening the door to future research into how massive stars are forming and what’s feeding the black hole at our galaxy’s core.
Video credit: NASA/Ames Research Center
This video can be downloaded from the NASA Image and Video Library at: https://images.nasa.gov/details-ARC-20200103-AAV3244-SOFIA-GalacticCenter-RptrPkg-NASAWeb
NASA's Ames Research Center is located in California's Silicon Valley. Follow us on social media to hear about the latest developments in space, science, technology and aeronautics.
Facebook
https://www.facebook.com/nasaames
Twitter
https://twitter.com/nasaames
Instagram
https://www.instagram.com/nasaames</t>
  </si>
  <si>
    <t>sgEkCZ-1CNA</t>
  </si>
  <si>
    <t>2019 12 09</t>
  </si>
  <si>
    <t>https://youtu.be/LvtA58t_l8w</t>
  </si>
  <si>
    <t>Testing Air Taxis, Drones and More with NASA’s Multirotor Test Bed</t>
  </si>
  <si>
    <t>NASA has developed a flexible way to test new designs for aircraft that use multiple rotors to fly. The Multirotor Test Bed, or MTB, will let researchers study a wide variety of rotor configurations for different vehicles, including tiltrotor aircraft, mid-sized drones and even air taxis planned for the coming era of air travel called Urban Air Mobility.
This video shows the MTB set up in a four-rotor configuration during a recent demonstration inside the U.S. Army's 7- by 10-foot wind tunnel at NASA’s Ames Research Center in California’s Silicon Valley. While spinning, the rotors move between a forward, airplane-like orientation and an upward, helicopter-like one that can simulate vertical takeoff and hovering. The entire structure tilts, too, mimicking different orientations of an aircraft as it flies. To highlight this range of motion, the video is shown at 8x normal speed starting at 0:38. 
Learn more: https://www.nasa.gov/feature/ames/testing-air-taxis-drones-and-more-with-nasa-s-multirotor-test-bed 
Video credit: NASA/Ames Research Center 
This video can be downloaded from the NASA Image and Video Library at: https://images.nasa.gov/details-ARC-20191204-AAV3241-Multirotor-WindTunnel-TestRun-NASAWeb
NASA's Ames Research Center is located in California's Silicon Valley. Follow us on social media to hear about the latest developments in space, science, technology and aeronautics. 
Facebook https://www.facebook.com/nasaames 
Twitter https://twitter.com/nasaames 
Instagram https://www.instagram.com/nasaames</t>
  </si>
  <si>
    <t>LvtA58t_l8w</t>
  </si>
  <si>
    <t>2019 11 22</t>
  </si>
  <si>
    <t>https://youtu.be/pDvub0TwJIc</t>
  </si>
  <si>
    <t>Supercomputer Simulation of Orion Spacecraft Launch Abort System</t>
  </si>
  <si>
    <t>This visualization, made from a simulation of the Pad Abort 1 flight test of Orion's Launch Abort System, helps researchers better understand the unsteady fluid dynamics in the plume of the system’s abort motors. The abort motor that propels the system produces four large high-speed exhaust plumes that flow toward the sides of the spacecraft. The entire system accelerates upward and banks, as if to pull the crew module away from a rocket. The video shows animated particles — technically called passive particle renderings — that literally “go with the flow” of the plumes. The color of the particles represents the velocity of the plumes, with white showing the highest velocity regions and darker tones representing slower velocities. The speed of the video was slowed down by a factor of approximately 38 times as compared to the equivalent portion of the 2010 flight test. At the end of the video, the system reached approximately 277 feet in altitude and 32 feet downrange of the starting position. 
The simulation was performed on the NASA Advanced Supercomputing Division’s Electra supercomputer. The technology is helping advance NASA’s missions by making it possible to run tests in a supercomputer at lower cost and with faster turnarounds before flight, ultimately making NASA exploration systems safer. 
Learn more: https://www.nasa.gov/image-feature/ames/predicting-extreme-acoustic-vibrations-to-keep-astronauts-safe-during-launch
Video credit: NASA/Ames Research Center/Timothy Sandstrom, Cetin Kiris, Francois Cadieux, Michael Barad 
The video may be downloaded at https://images.nasa.gov/details-ARC-20200109-AAV3245-Orion-EscapeAbortViz-NASAWeb
NASA's Ames Research Center is located in California's Silicon Valley. Follow us on social media to hear about the latest developments in space, science, technology and aeronautics.  
Facebook  
https://www.facebook.com/nasaames  
Twitter  
https://twitter.com/nasaames  
Instagram  
https://www.instagram.com/nasaames</t>
  </si>
  <si>
    <t>pDvub0TwJIc</t>
  </si>
  <si>
    <t>2019 11 20</t>
  </si>
  <si>
    <t>https://youtu.be/RTC3Z1Oug5E</t>
  </si>
  <si>
    <t>Supercomputer Simulation Reveals Gas Hidden Between Galaxies</t>
  </si>
  <si>
    <t>This supercomputing simulation depicts the gas in and around an evolving galaxy over 13 billion years. The purple-to-yellow colors indicate the gas density, with the purple tracing lower density gas and the yellow tracing higher density gas. The blue-to-red colors indicate gas temperature, the redder colors tracing the hotter gas. The colder, denser gas flows in along cosmic filaments to form the galaxy, where stars (not shown) are forming.
These stars then blow up as supernovae that drive galactic superwinds from the galaxy; these are seen predominantly as the hotter diffuse gas blowing out of the galaxy. As there is more star formation and thus more supernovae at early times, these winds become calmer as the galaxy evolves.
This visualization shows data from the Figuring Out Gas and Galaxies in Enzo project, known as FOGGIE, run on NASA’s Pleiades supercomputer by researchers at the Space Telescope Science Institute from Johns Hopkins University. Enzo is a specialized computing code used in astrophysics.
Video credit: Johns Hopkins University/Molly Peeples; NASA Ames/Timothy Sandstrom
Learn more: https://www.nasa.gov/image-feature/ames/illuminating-gas-between-galaxies
NASA's Ames Research Center is located in California's Silicon Valley. Follow us on social media to hear about the latest developments in space, science, technology and aeronautics. 
Facebook 
https://www.facebook.com/nasaames 
Twitter 
https://twitter.com/nasaames 
Instagram 
https://www.instagram.com/nasaames</t>
  </si>
  <si>
    <t>RTC3Z1Oug5E</t>
  </si>
  <si>
    <t>2019 11 19</t>
  </si>
  <si>
    <t>https://youtu.be/wIYtARY1pXA</t>
  </si>
  <si>
    <t>Supercomputer Simulation of Seasonal Changes in Martian Clouds, Dust and Ice</t>
  </si>
  <si>
    <t>This video is a simulation of the climate on Mars spanning one year, from spring through winter in the northern hemisphere. It shows the annual cycle of three important components of the Martian climate: water-ice clouds (gray), dust (yellow) and frozen carbon dioxide on the surface (white). As the north pole’s carbon dioxide ice cap shrinks, its southern counterpart grows large. Carbon dioxide gas makes up 95% of Mars’ atmosphere and a considerable portion of it freezes out onto the surface as the poles reach their coldest point. As fall arrives in the simulation, a dust storm forms at the north pole and soon encircles the entire planet, dying down over the course of the winter. 
The simulation was run on the NASA Advanced Supercomputing facility's Pleiades supercomputer using data produced by the Mars Climate Modeling Center, both at NASA’s Ames Research Center in California’s Silicon Valley. The MCMC’s work assists NASA in planning missions to Mars and helps us understand our solar system better by answering questions about how planets evolve and whether conditions on Mars could once have been favorable for life. 
Video credit: NASA/Ames Research Center/D. Ellsworth
Learn more: https://www.nasa.gov/feature/ames/mcmc
This video may be downloaded at: https://images.nasa.gov/details-ARC-20191118-AAV3240-Mars-SeasonsAnimation-NASAWeb1080
NASA's Ames Research Center is located in California's Silicon Valley. Follow us on social media to hear about the latest developments in space, science, technology and aeronautics.
Facebook
https://www.facebook.com/nasaames
Twitter
https://twitter.com/nasaames
Instagram
https://www.instagram.com/nasaames</t>
  </si>
  <si>
    <t>wIYtARY1pXA</t>
  </si>
  <si>
    <t>2019 10 25</t>
  </si>
  <si>
    <t>https://youtu.be/ROWPoRXLvo4</t>
  </si>
  <si>
    <t>NASA is sending a rover to hunt for water on the Moon</t>
  </si>
  <si>
    <t>NASA is sending a mobile robot to the south pole of the Moon to get a close-up view of the location and concentration of water ice in the region and for the first time ever, actually sample the water ice at the same pole where the first woman and next man will land in 2024 under the Artemis program. 
About the size of a golf cart, the Volatiles Investigating Polar Exploration Rover, or VIPER, will roam several miles, using its four science instruments — including a 1-meter drill — to sample various soil environments. Planned for delivery in December 2022, VIPER will collect about 100 days of data that will be used to inform development of the first global water resource maps of the Moon.  
Learn more: https://www.nasa.gov/feature/new-viper-lunar-rover-to-map-water-ice-on-the-moon
Video credit: NASA/Ames Research Center
The video may be downloaded at: https://images.nasa.gov/details-ARC-20191025-AAV3233-VIPERShareable-NASAWeb</t>
  </si>
  <si>
    <t>ROWPoRXLvo4</t>
  </si>
  <si>
    <t>2019 08 08</t>
  </si>
  <si>
    <t>https://youtu.be/PpmaXZ3ajTY</t>
  </si>
  <si>
    <t>One Water-Powered NASA Spacecraft Commands Another in Orbit</t>
  </si>
  <si>
    <t>This unnarrated animation depicts NASA’s first coordinated maneuver between two CubeSats in low-Earth orbit as part of NASA’s Optical Communications and Sensor Demonstration mission.
The twin OCSD spacecraft, each approximately the size of a tissue box, were orbiting Earth about 5.5 miles apart when they established a radio frequency communications crosslink to “talk” with each other. One spacecraft issued a command to the second to activate its thruster and close the gap between the two. The fuel tanks on both spacecraft are filled with water. During this propulsive maneuver, the water was converted to steam by the thrusters to propel the spacecraft.
Members of the news media interested in covering this topic should get in touch with the technology media contact at NASA’s Ames Research Center, listed here: https://www.nasa.gov/ames/media
Video credit: NASA/Ames Research Center
This video may be downloaded at: https://images.nasa.gov/details-ARC-20190801-AAV3211-OCSD-OrbitalManeuver-NASAWeb.html
Follow us on social media to hear about the latest developments in space, science, technology and aeronautics.
Facebook https://www.facebook.com/nasaames
Twitter https://twitter.com/nasaames
Instagram https://www.instagram.com/nasaames</t>
  </si>
  <si>
    <t>PpmaXZ3ajTY</t>
  </si>
  <si>
    <t>2019 07 16</t>
  </si>
  <si>
    <t>https://youtu.be/Vhx01meKsCs</t>
  </si>
  <si>
    <t>NASA Searches for Life from the Moon in Recently Rediscovered Historic Footage</t>
  </si>
  <si>
    <t>This footage from 1969 shows researchers at NASA’s Ames Research Center examining samples of Moon rocks and soil that astronauts brought back from the Apollo 11 mission. The researchers are looking for signs of life endemic to the Moon, as well as organic compounds that are the basic building blocks of life. Of course, no lunar life was found in these samples, and we now know that the Moon does not harbor life. Nevertheless, these tests became the first time that NASA retrieved samples from another world to look for life on that world. 
Video credit: NASA/Ames Research Center
This video may be downloaded at: https://images.nasa.gov/details-ARC-20190708-AAV3208-LunarBioLab-JohnsonNarration-NASAWeb-24fps.html
The raw, unedited film transfer may be downloaded at: https://images.nasa.gov/details-ARC-19700101-AAV0064-LunarLabFilm-NASAWeb.html
Follow us on social media to hear about the latest developments in space, science, technology and aeronautics. 
Facebook 
https://www.facebook.com/nasaames 
Twitter 
https://twitter.com/nasaames 
Instagram 
https://www.instagram.com/nasaames</t>
  </si>
  <si>
    <t>Vhx01meKsCs</t>
  </si>
  <si>
    <t>2019 05 06</t>
  </si>
  <si>
    <t>https://youtu.be/gtVFBqzjkiA</t>
  </si>
  <si>
    <t>Before NASA, Before Silicon Valley  The 1939 Founding of Ames Aeronautical Laboratory</t>
  </si>
  <si>
    <t>It all started with a mission to explore flight. 
From our establishment in 1939 as the second U.S. national aeronautical research lab – that built the most massive and capable aerodynamics testing facilities in existence – Ames Research Center has grown deep roots of intersecting expertise. How did it all start? Learn more about our origins in the 1930s in this video produced in 2009.
Join us from April through December 2019 as we celebrate 80 years of incredible history of what is now NASA's Ames Research Center in California's Silicon Valley. 
Video credit: NASA/Ames Research Center
This video can be downloaded from the NASA Image and Video Library at: https://images.nasa.gov/details-ARC-20100115-AAV2328-ShouldersOfGiants-Part01-1930s-NASAWeb.html
Follow us on social media to hear about the latest developments in space, science, technology and aeronautics. 
Facebook 
https://www.facebook.com/nasaames 
Twitter 
https://twitter.com/nasaames 
Instagram 
https://www.instagram.com/nasaames</t>
  </si>
  <si>
    <t>gtVFBqzjkiA</t>
  </si>
  <si>
    <t>2019 04 17</t>
  </si>
  <si>
    <t>https://youtu.be/g8WYaaGf2f8</t>
  </si>
  <si>
    <t>NASA's New Flying Robots Will Be Busy Bees</t>
  </si>
  <si>
    <t>Astrobee is a free-flying robot system for the International Space Station. Designed and built at NASA’s Ames Research Center in California’s Silicon Valley, the system will be used to help scientists and engineers develop and test technologies for use in zero-gravity. These robots are designed to assist astronauts in Earth’s orbit and support sustained human exploration to the Moon, Mars or other deep space destinations.
Video Credit: NASA/Ames Research Center
Learn more: https://www.nasa.gov/feature/ames/nasa-s-new-flying-robots-bee-ing-in-space-for-the-first-time
This video can be downloaded from the NASA Image and Video Library at: https://images.nasa.gov/details-ARC-20190417-AAV3189-AstrobeeLaunch-Shareable-NASAWeb.html
NASA's Ames Research Center is located in California's Silicon Valley. Follow us on social media to hear about the latest developments in space, science, technology and aeronautics. 
Facebook 
https://www.facebook.com/nasaames 
Twitter 
https://twitter.com/nasaames 
Instagram 
https://www.instagram.com/nasaames</t>
  </si>
  <si>
    <t>g8WYaaGf2f8</t>
  </si>
  <si>
    <t>https://youtu.be/rRVpyiXvV9g</t>
  </si>
  <si>
    <t>The Universe’s First Type of Molecule Is Found at Last</t>
  </si>
  <si>
    <t>Scientists on the airborne observatory SOFIA detected the first type of molecule that ever formed in the universe. They found the combination of helium and hydrogen, called helium hydride, in a planetary nebula near the constellation Cygnus. This discovery confirms a key part of our basic understanding of the early universe and how it evolved over billions of years into the complex chemistry of today.
Video Credit: NASA/Ames Research Center
Learn more: https://www.nasa.gov/feature/the-universe-s-first-type-of-molecule-is-found-at-last
Planetary nebula image courtesy of NASA/ESA/Hubble Processing: Judy Schmidt
This video can be downloaded from the NASA Image and Video Library at: https://images.nasa.gov/details-ARC-20190417-AAV3194-SOFIA-HeHMolecule-NarratedAnimation-NASAWeb.html
NASA's Ames Research Center is located in California's Silicon Valley. Follow us on social media to hear about the latest developments in space, science, technology and aeronautics. 
Facebook 
https://www.facebook.com/nasaames 
Twitter 
https://twitter.com/nasaames 
Instagram 
https://www.instagram.com/nasaames</t>
  </si>
  <si>
    <t>rRVpyiXvV9g</t>
  </si>
  <si>
    <t>https://youtu.be/Kv-exyTXMOk</t>
  </si>
  <si>
    <t>SOFIA Discovers Universe’s First Molecule</t>
  </si>
  <si>
    <t>Researchers discovered what is thought to be the first kind of molecule to form after the Big Bang. While theory suggested its existence, this molecule was detected for the first time in the present-day universe using the latest technology on board the flying observatory called SOFIA.
Video Credit: NASA/Ames Research Center
Learn more: www.nasa.gov/sofia 
This video can be downloaded from the NASA Image and Video Library at: https://images.nasa.gov/details-ARC-20190417-AAV3190-SOFIA-HeH-RptrPkg-NASAWeb.html
NASA's Ames Research Center is located in California's Silicon Valley. Follow us on social media to hear about the latest developments in space, science, technology and aeronautics. 
Facebook 
https://www.facebook.com/nasaames 
Twitter 
https://twitter.com/nasaames 
Instagram 
https://www.instagram.com/nasaames</t>
  </si>
  <si>
    <t>Kv-exyTXMOk</t>
  </si>
  <si>
    <t>2018 12 07</t>
  </si>
  <si>
    <t>https://youtu.be/XypRfle65eA</t>
  </si>
  <si>
    <t>Welcome to NASA’s Star Wash, Where New Planet Discoveries Begin</t>
  </si>
  <si>
    <t>Using the analogy of a “Star Wash,” this video explains how raw data of nearby, bright stars collected by NASA’s Transiting Exoplanet Survey Satellite (TESS) is processed and made ready for scientific investigation. The data is processed at the Science Processing Operations Center at NASA’s Ames Research Center in Silicon Valley, and it is examined by the science team at the Massachusetts Institute of Technology (MIT). TESS is NASA’s new planet-hunting mission and is expected to find thousands of new worlds in our solar neighborhood.
TESS is a NASA Astrophysics Explorer mission led and operated by MIT in Cambridge, Massachusetts, and managed by NASA’s Goddard Space Flight Center in Greenbelt, Maryland. Dr. George Ricker of MIT’s Kavli Institute for Astrophysics and Space Research serves as principal investigator for the mission. Additional partners include Northrop Grumman, based in Falls Church, Virginia; NASA’s Ames Research Center in California’s Silicon Valley; the Harvard-Smithsonian Center for Astrophysics in Cambridge, Massachusetts; MIT’s Lincoln Laboratory in Lexington, Massachusetts; and the Space Telescope Science Institute in Baltimore. More than a dozen universities, research institutes and observatories worldwide are participants in the mission. 
Video credit: NASA/Ames Research Center
Learn more: www.nasa.gov/ames/tess-pipeline
NASA's Ames Research Center is located in California's Silicon Valley. Follow us on social media to hear about the latest developments in space, science, technology and aeronautics.
Facebook
https://www.facebook.com/nasaames
Twitter
https://twitter.com/nasaames
Instagram
https://www.instagram.com/nasaames</t>
  </si>
  <si>
    <t>XypRfle65eA</t>
  </si>
  <si>
    <t>2018 11 16</t>
  </si>
  <si>
    <t>https://youtu.be/cwDkPKPi1mY</t>
  </si>
  <si>
    <t>Reflections from NASA's Kepler Mission</t>
  </si>
  <si>
    <t>The Kepler space telescope has had a profound impact on our understanding of the number of worlds that exist beyond our solar system. Through its survey, we’ve discovered there are more planets than stars in our galaxy. As a farewell to the spacecraft, we asked some of people closest to Kepler to reflect on what Kepler has meant to them and its finding of “more planets than stars.” 
Video credit: NASA/Ames Research Center
Learn more: https://www.nasa.gov/press-release/nasa-retires-kepler-space-telescope-passes-planet-hunting-torch 
This video can be downloaded from the NASA Image and Video Library at: https://images.nasa.gov/details-ARC-20181114-AAV3150-KeplerEOF-Reflections-NASAWeb.html
NASA's Ames Research Center is located in California's Silicon Valley. Follow us on social media to hear about the latest developments in space, science, technology and aeronautics. 
Facebook 
https://www.facebook.com/nasaames
Twitter 
https://twitter.com/nasaames
Instagram 
https://www.instagram.com/nasaames/</t>
  </si>
  <si>
    <t>cwDkPKPi1mY</t>
  </si>
  <si>
    <t>https://youtu.be/eA3SJIzWADQ</t>
  </si>
  <si>
    <t>Toward Urban Air Mobility  Air Taxis with Side-By-Side Rotors</t>
  </si>
  <si>
    <t>In this high-resolution visualization of NASA’s side-by-side, intermeshing-rotor air taxi concept, researchers are working to understand complex rotor air flow interactions, simulated using high-fidelity computational fluid dynamics methods. The image/video shows the vortex wake, colored according to pressure (magenta is more pressure and blue is less). Intermeshing rotors offer the advantage of being more compact while being more efficient in cruise than twin-motored helicopters without overlapping rotors. How do NASA engineers conduct such research? They do so with the help of some of the most powerful supercomputers in the world, giving them the capability to solve complex computational problems in just a few days. 
Urban Air Mobility-- a safe and efficient system which supports a mix of onboard/ground-piloted and increasingly autonomous operations – is the new era of transportation. UAM vehicles are envisioned to be autonomous, using electric or hybrid propulsion to transport a small number of passengers and cargo from one point in an urban area to another, avoiding all ground traffic. These rotary wing vehicles would also have the capacity for vertical take-off and landing, eliminating the need for long runways. 
NASA’s strong history and experience in aeronautical research will not only assist with determining how such ideas can come into fruition, but also help to establish effective ways to integrate the vehicles safely and efficiently into our airspace.
Video credit: NASA/Ames Research Center/T. Sandstrom
Learn more: https://www.nasa.gov/feature/ames/toward-urban-air-mobility-air-taxis-with-side-by-side-rotors
NASA's Ames Research Center is located in California's Silicon Valley. Follow us on social media to hear about the latest developments in space, science, technology and aeronautics.
Facebook
https://www.facebook.com/nasaames
Twitter
https://twitter.com/nasaames
Instagram
https://www.instagram.com/nasaames</t>
  </si>
  <si>
    <t>eA3SJIzWADQ</t>
  </si>
  <si>
    <t>2018 10 30</t>
  </si>
  <si>
    <t>https://youtu.be/yd18oZqdmdo</t>
  </si>
  <si>
    <t>The Science Legacy of NASA's Kepler Space Telescope</t>
  </si>
  <si>
    <t>NASA’s Kepler Space Telescope revealed that there is statistically at least one planet around every star in our galaxy and opened our eyes to the diversity of worlds beyond our solar system. Some of these worlds have been identified as being near Earth-size and in the “habitable zone” of their parent stars. Kepler’s discoveries have taken us one giant step further in our search for life in the galaxy.
Video credit: NASA/Ames/JPL
Learn more: http://www.nasa.gov/kepler
This video can be downloaded from the NASA Image and Video Library at: https://images.nasa.gov/details-ARC-20181023-AAV3139-KeplerEOF-Shareable-NASAWeb.html
NASA's Ames Research Center is located in California's Silicon Valley. Follow us on social media to hear about the latest developments in space, science, technology and aeronautics. 
Facebook 
https://www.facebook.com/nasaames
Twitter 
https://twitter.com/nasaames
Instagram 
https://www.instagram.com/nasaames/</t>
  </si>
  <si>
    <t>yd18oZqdmdo</t>
  </si>
  <si>
    <t>https://youtu.be/vMVdatU_z5w</t>
  </si>
  <si>
    <t>NASA’s Kepler Space Telescope  Next Steps in the Search for Life</t>
  </si>
  <si>
    <t>After nine years spent in deep space collecting data that revealed our night sky to be filled with trillions of hidden planets, more planets even than stars, NASA is ending the Kepler space telescope’s science operations. Kepler leaves a legacy of more than 2,600 planet discoveries, some of which could be promising places for life.
Video credit: NASA/Ames Research Center
Learn more: http://www.nasa.gov/kepler
This video can be downloaded from the NASA Image and Video Library at: https://images.nasa.gov/details-ARC-20181026-AAV3144-KeplerEOF-Discussion-NASAWeb.html
NASA's Ames Research Center is located in California's Silicon Valley. Follow us on social media to hear about the latest developments in space, science, technology and aeronautics. 
Facebook 
https://www.facebook.com/nasaames
Twitter 
https://twitter.com/nasaames
Instagram 
https://www.instagram.com/nasaames/</t>
  </si>
  <si>
    <t>vMVdatU_z5w</t>
  </si>
  <si>
    <t>https://youtu.be/3yij1rJOefM</t>
  </si>
  <si>
    <t>The Legacy of NASA's Kepler Space Telescope  More Planets Than Stars</t>
  </si>
  <si>
    <t>After nine years spent in deep space collecting data that revealed our night sky to be filled with trillions of hidden planets, more planets even than stars, NASA is ending the Kepler space  telescope’s science operations. Kepler leaves a legacy of more than 2,600 planet discoveries, some of which could be promising places for life.
Video credit: NASA/Ames Research Center
Learn more: http://www.nasa.gov/kepler
This video can be downloaded from the NASA Image and Video Library at: https://images.nasa.gov/details-ARC-20180803-AAV3123-Kepler-EOFDoc-Master-NASAWeb.html
NASA's Ames Research Center is located in California's Silicon Valley. Follow us on social media to hear about the latest developments in space, science, technology and aeronautics. 
Facebook 
https://www.facebook.com/nasaames
Twitter 
https://twitter.com/nasaames
Instagram 
https://www.instagram.com/nasaames/</t>
  </si>
  <si>
    <t>3yij1rJOefM</t>
  </si>
  <si>
    <t>https://youtu.be/EWEgS74f_FE</t>
  </si>
  <si>
    <t xml:space="preserve">What Will Happen to NASA’s Kepler Spacecraft </t>
  </si>
  <si>
    <t>NASA’s Kepler Space Telescope found thousands of planets outside our solar system. Now that NASA has ended science operations, the spacecraft will remain forever in orbit around the Sun, periodically passing Earth but never coming closer than a million miles to our planet.
Video credit: NASA/JPL-Caltech
Learn more: http://www.nasa.gov/kepler
This video can be downloaded from the NASA Image and Video Library at: https://images.nasa.gov/details-ARC-20181025-AAV3140-KeplerEOF-FinalOrbit-NASAWeb.html
NASA's Ames Research Center is located in California's Silicon Valley. Follow us on social media to hear about the latest developments in space, science, technology and aeronautics. 
Facebook 
https://www.facebook.com/nasaames
Twitter 
https://twitter.com/nasaames 
Instagram 
https://www.instagram.com/nasaames/</t>
  </si>
  <si>
    <t>EWEgS74f_FE</t>
  </si>
  <si>
    <t>2018 09 11</t>
  </si>
  <si>
    <t>https://youtu.be/yKnsdiRf50A</t>
  </si>
  <si>
    <t>Foldable Heat Shield Could Help NASA Deliver Much Bigger Cargo to Deep Space</t>
  </si>
  <si>
    <t>NASA’s Adaptable Deployable Entry Placement Technology, or ADEPT, is a foldable device that opens to make a round, rigid heat shield, called an aeroshell. This game-changing technology could squeeze a heat shield into a rocket with a diameter larger than the rocket itself. The design may someday deliver much larger payloads to planetary surfaces than is currently possible. 
Video credit: NASA/Ames Research Center
Learn more: https://www.nasa.gov/feature/ames/exploring-the-solar-system-you-may-need-to-pack-an-umbrella
This video can be downloaded from the NASA Image and Video Library at: https://images.nasa.gov/details-ARC-20180910-AAV3132-Adept-PreLaunchShareable-NASAWeb.html
NASA's Ames Research Center is located in California's Silicon Valley. Follow us on social media to hear about the latest developments in space, science, technology and aeronautics. 
Facebook 
https://www.facebook.com/nasaames/ 
Twitter 
https://twitter.com/NASAAmes 
Instagram 
https://www.instagram.com/nasaames/</t>
  </si>
  <si>
    <t>yKnsdiRf50A</t>
  </si>
  <si>
    <t>2018 08 01</t>
  </si>
  <si>
    <t>https://youtu.be/f5kyGpASPRM</t>
  </si>
  <si>
    <t xml:space="preserve">What Does the Discovery of %23MorePlanetsThanStars Mean to You </t>
  </si>
  <si>
    <t>The Kepler space telescope has had a profound impact on our understanding of the number of worlds that exist beyond our solar system. Through its survey, we’ve discovered there are more planets than stars in our galaxy! After nine amazing years in space, Kepler’s journey is coming to an end. Before we say farewell to the spacecraft, NASA invites you to celebrate its legacy by sharing something about what the finding of “more planets than stars” means to you. Tag your posts on social media with the hashtag #MorePlanetsThanStars.
Video credit: NASA/Ames Research Center
Learn more: go.nasa.gov/MorePlanetsThanStars
NASA's Ames Research Center is located in California's Silicon Valley. Follow us on social media to hear about the latest developments in space, science, technology and aeronautics. 
Facebook 
https://www.facebook.com/nasaames/ 
Twitter 
https://twitter.com/NASAAmes 
Instagram 
https://www.instagram.com/nasaames/</t>
  </si>
  <si>
    <t>f5kyGpASPRM</t>
  </si>
  <si>
    <t>2018 06 27</t>
  </si>
  <si>
    <t>https://youtu.be/KhsCg7pmv0o</t>
  </si>
  <si>
    <t>How Bacteria That Make Electricity Could Help Us Colonize Mars</t>
  </si>
  <si>
    <t>Humans aren’t the only ones who have harnessed the power of electricity. Some bacteria do this, too, by producing structures that extend from their surface like wires to transfer electrons over distances. Now, scientists at NASA’s Ames Research Center in California’s Silicon Valley are exploring this phenomenon to see if they can make use of these special microbes, called Shewanella oneidensis MR-1, to perform essential functions on future space missions — from generating electricity to treating wastewater or producing medicines. 
Video credit: NASA/Ames Research Center
Learn more: https://www.nasa.gov/feature/ames/could-electricity-producing-bacteria-help-power-future-space-missions
NASA's Ames Research Center is located in California's Silicon Valley. Follow us on social media to hear about the latest developments in space, science, technology and aeronautics. 
Facebook 
https://www.facebook.com/nasaames/ 
Twitter 
https://twitter.com/NASAAmes 
Instagram 
https://www.instagram.com/nasaames/</t>
  </si>
  <si>
    <t>KhsCg7pmv0o</t>
  </si>
  <si>
    <t>2018 03 30</t>
  </si>
  <si>
    <t>https://youtu.be/vFgxdD7_LPs</t>
  </si>
  <si>
    <t>Supercomputer Simulation of NASA's Orion Launch Abort Vehicle</t>
  </si>
  <si>
    <t>Launch is one of the most complex parts of flight -- and one of the most likely places for something to go wrong. At NASA's Ames Research Center in California's Silicon Valley, researchers are producing highly detailed simulations and visualizations to help keep astronauts safe during the dynamic liftoff conditions of NASA's Orion spacecraft.
This simulation, run on NASA's Pleiades supercomputer, shows an ascent abort scenario that is triggered as the vehicle is traveling at close to the speed of sound. The video starts at abort initiation with motor ignition. Colored plumes indicate high pressure (red) and low pressure (blue). Each pixel changing from blue to red (and vice versa) over time is related to pressure waves that cause vibrations on the vehicle (white). The video slows down when the pressure and air flow conditions are particularly harsh. Regions where the color changes abruptly in space, but stays constant in time, indicate the presence of shock waves.
Video credit: NASA/Ames Research Center/T. Sandstrom
Learn more: 
https://www.nas.nasa.gov/publications/articles/feature_Orion_acoustics_Cadieux.html
https://www.nasa.gov/ames/image-feature/launch-abort-what-happens-next-nasa-scientists-figure-out-the-flow-to-keep-astronauts-safe
NASA's Ames Research Center is located in California's Silicon Valley. Follow us on social media to hear about the latest developments in space, science, technology and aeronautics.
Facebook
https://www.facebook.com/nasaames/
Twitter
https://twitter.com/NASAAmes
Instagram
https://www.instagram.com/nasaames/</t>
  </si>
  <si>
    <t>vFgxdD7_LPs</t>
  </si>
  <si>
    <t>2018 03 29</t>
  </si>
  <si>
    <t>https://youtu.be/wnE0K_x8fqw</t>
  </si>
  <si>
    <t>Testing Small Spacecraft Communications Technology</t>
  </si>
  <si>
    <t>After launching to the International Space Station on Nov. 12, 2017, NASA's Optical Communications and Sensor Demonstration, or OCSD, CubeSat mission was deployed from the Cygnus cargo resupply ship and into low-Earth orbit. The pair of bread loaf-size satellites tested the first high-speed data downlink from a CubeSat to a ground station using lasers. The satellites also flew relatively close together to test proximity operations. 
This demonstration is a step toward future missions where multiple small spacecraft operate cooperatively during science and exploration missions, approach each other or another object for in-space observation or servicing, and connect together to form larger systems or networks in space.
More info: https://www.nasa.gov/directorates/spacetech/small_spacecraft/feature/Orbital_Testing_Begins_for_Advanced_Small_Spacecraft_Communications
Video credit: NASA/Ames Research Center
NASA's Ames Research Center is located in California's Silicon Valley. Follow us on social media to hear about the latest developments in space, science, technology and aeronautics.
Facebook
https://www.facebook.com/nasaames/
Twitter
https://twitter.com/NASAAmes
Instagram
https://www.instagram.com/nasaames/</t>
  </si>
  <si>
    <t>wnE0K_x8fqw</t>
  </si>
  <si>
    <t>https://youtu.be/9NTYEGacAAE</t>
  </si>
  <si>
    <t>Testing Small Spacecraft Communications Technology (360° Animation)</t>
  </si>
  <si>
    <t>9NTYEGacAAE</t>
  </si>
  <si>
    <t>2018 03 21</t>
  </si>
  <si>
    <t>https://youtu.be/sDy2D31kPso</t>
  </si>
  <si>
    <t>NASA in Silicon Valley Live - Episode 04 - Meet NASA in Silicon Valley</t>
  </si>
  <si>
    <t>NASA in Silicon Valley Live is a live show streamed on Twitch.tv that features conversations with the various researchers, scientists, engineers and all around cool people who work at NASA to push the boundaries of innovation. In this episode streamed on Feb. 12, 2018, we talk about the exciting research happening at NASA's Ames Research Center with Center Director Eugene Tu and participants of the 2018 #StateOfNASA NASA Social event at Ames.
Video credit: NASA/Ames Research Center
NASA's Ames Research Center is located in California's Silicon Valley. Follow us on social media to hear about the latest developments in space, science, technology and aeronautics.
Facebook
https://www.facebook.com/nasaames
Twitter
https://twitter.com/nasaames
Instagram
https://www.instagram.com/nasaames</t>
  </si>
  <si>
    <t>sDy2D31kPso</t>
  </si>
  <si>
    <t>https://youtu.be/dcT9kEAYq1k</t>
  </si>
  <si>
    <t>NASA in Silicon Valley Live - Episode 03 - Let's Play Space Video Games!</t>
  </si>
  <si>
    <t>NASA in Silicon Valley Live is a live show streamed on Twitch.tv that features conversations with the various researchers, scientists, engineers and all around cool people who work at NASA to push the boundaries of innovation. In this episode streamed on Feb. 2, 2018, we talk about the science behind space video games with NASA researchers and gamers Chad Frost, Thomas Lambot and Mary Beth Wilhelm.
Video credit: NASA/Ames Research Center
NASA's Ames Research Center is located in California's Silicon Valley. Follow us on social media to hear about the latest developments in space, science, technology and aeronautics.
Facebook
https://www.facebook.com/nasaames
Twitter
https://twitter.com/nasaames
Instagram
https://www.instagram.com/nasaames</t>
  </si>
  <si>
    <t>dcT9kEAYq1k</t>
  </si>
  <si>
    <t>2018 02 01</t>
  </si>
  <si>
    <t>https://youtu.be/huvJSKgdwYM</t>
  </si>
  <si>
    <t>NASA in Silicon Valley Live - Episode 02 - Self-driving Robots, Planes and Automobiles</t>
  </si>
  <si>
    <t>NASA in Silicon Valley Live is a live show streamed on Twitch.tv that features conversations with the various researchers, scientists, engineers and all around cool people who work at NASA to push the boundaries of innovation. In this episode streamed on Jan. 26, 2018,  we explore autonomy, or “self-driving” technologies with Terry Fong, NASA chief roboticist, and Diana Acosta, technical lead for autonomous systems and robotics. 
Video credit: NASA/Ames Research Center
NASA's Ames Research Center is located in California's Silicon Valley. Follow us on social media to hear about the latest developments in space, science, technology and aeronautics.
Facebook
https://www.facebook.com/nasaames
Twitter
https://twitter.com/nasaames
Instagram
https://www.instagram.com/nasaames</t>
  </si>
  <si>
    <t>huvJSKgdwYM</t>
  </si>
  <si>
    <t>2018 01 17</t>
  </si>
  <si>
    <t>https://youtu.be/WTjcs5pBJ78</t>
  </si>
  <si>
    <t>NASA in Silicon Valley Live - Episode 01 - We're Going Back to the Moon!</t>
  </si>
  <si>
    <t>We’ve launched a live video show on Twitch called NASA in Silicon Valley Live! This is our first episode streamed on Jan. 12, 2018. In it, we talk about going back to the Moon with NASA rock stars Jim Green and Greg Schmidt.
Video credit: NASA/Ames Research Center
NASA's Ames Research Center is located in California's Silicon Valley. Follow us on social media to hear about the latest developments in space, science, technology and aeronautics.
Facebook
https://www.facebook.com/nasaames/
Twitter
https://twitter.com/NASAAmes
Instagram
https://www.instagram.com/nasaames/</t>
  </si>
  <si>
    <t>WTjcs5pBJ78</t>
  </si>
  <si>
    <t>2018 01 11</t>
  </si>
  <si>
    <t>https://youtu.be/_XHugcP3j80</t>
  </si>
  <si>
    <t>Coming Soon to Twitch  NASA in Silicon Valley Live</t>
  </si>
  <si>
    <t>We’re launching a new live show on Twitch called NASA in Silicon Valley Live! The show is a spin-off of our weekly audio show called the NASA in Silicon Valley podcast, which features conversations with the various scientists, engineers, researchers and all around cool people at NASA. This week, we’re talking about going back to the Moon with NASA rock stars Jim Green and Greg Schmidt. Tune in Friday, January 12 at 2 pm PT / 5 pm ET and join the conversation: https://www.twitch.tv/nasa
Video credit: NASA/Ames Research Center
NASA's Ames Research Center is located in California's Silicon Valley. Follow us on social media to hear about the latest developments in space, science, technology and aeronautics.
Facebook
https://www.facebook.com/nasaames/
Twitter
https://twitter.com/NASAAmes
Instagram
https://www.instagram.com/nasaames/</t>
  </si>
  <si>
    <t>_XHugcP3j80</t>
  </si>
  <si>
    <t>2018 01 10</t>
  </si>
  <si>
    <t>https://youtu.be/gkVjRk0hsgw</t>
  </si>
  <si>
    <t>Wind Tunnel Test of NASA’s Most Powerful Rocket (360° Animation)</t>
  </si>
  <si>
    <t>What are wind tunnels? And how do they help researchers design and test next-generation aircraft and spacecraft? This interactive 360° animation takes you inside the Unitary Plan Wind Tunnel at NASA’s Ames Research Center in Silicon Valley. The facility is one of seven wind tunnels located at Ames for exploring the complex physics of flight. 
The video features a four percent scale model of NASA’s most powerful rocket, the Space Launch System, or SLS. Two SLS models--one silver and one pink--appear in the video. The latter is coated with a special paint to track surface pressure readings during testing. Once built, the SLS rocket will be capable of sending astronauts on bold new missions into deep space. 
More info: https://www.nasa.gov/centers/ames/orgs/aeronautics/windtunnels/index.html 
Video credit: NASA/Ames Research Center
This video can be downloaded from the NASA Image and Video Library at: https://images.nasa.gov/details-ARC-20180108-AAV3073-UPWT-360Shareable.html 
NASA's Ames Research Center is located in California's Silicon Valley. Follow us on social media to hear about the latest developments in space, science, technology and aeronautics.
Facebook
https://www.facebook.com/nasaames/
Twitter
https://twitter.com/NASAAmes
Instagram
https://www.instagram.com/nasaames/</t>
  </si>
  <si>
    <t>gkVjRk0hsgw</t>
  </si>
  <si>
    <t>2017 12 23</t>
  </si>
  <si>
    <t>https://youtu.be/SGnyvOivjPY</t>
  </si>
  <si>
    <t>NASA Software Helps Speed Air Travelers On Their Way</t>
  </si>
  <si>
    <t>NASA's Airspace Technology Demonstration 2 is a suite of software packages designed to help air traffic controllers and airlines better manage flights.  A test is currently underway at Charlotte Douglas International Airport in North Carolina to better manage arrivals and departures, which means more passengers get to their destinations faster.
Video credit: NASA/Ames Research Center
NASA's Ames Research Center is located in California's Silicon Valley. Follow us on social media to hear about the latest developments in space, science and technology.
Facebook
https://www.facebook.com/nasaames/
Twitter
https://twitter.com/NASAAmes
Instagram
https://www.instagram.com/nasaames/</t>
  </si>
  <si>
    <t>SGnyvOivjPY</t>
  </si>
  <si>
    <t>2017 12 19</t>
  </si>
  <si>
    <t>https://youtu.be/Nm20gqf5KCA</t>
  </si>
  <si>
    <t>2017 Was an Awesome Year at NASA in Silicon Valley</t>
  </si>
  <si>
    <t>2017 was an awesome year at NASA’s Ames Research Center. Explore highlights from the science and missions that contributed to this year’s success. 
Video credit: NASA/Ames Research Center
NASA's Ames Research Center is located in California's Silicon Valley. Follow us on social media to hear about the latest developments in space, science and technology.
Facebook
https://www.facebook.com/nasaames/
Twitter
https://twitter.com/NASAAmes
Instagram
https://www.instagram.com/nasaames/</t>
  </si>
  <si>
    <t>Nm20gqf5KCA</t>
  </si>
  <si>
    <t>2017 12 14</t>
  </si>
  <si>
    <t>https://youtu.be/S_HRh0ZynjE</t>
  </si>
  <si>
    <t>Artificial Intelligence and NASA Data Used to Discover Eighth Planet Circling Distant Star</t>
  </si>
  <si>
    <t>Our solar system now is tied for most number of planets around a single star, with the recent discovery of an eighth planet circling Kepler-90, a Sun-like star 2,545 light years from Earth. The planet was discovered in data from NASA’s Kepler space telescope.
The newly-discovered Kepler-90i -- a sizzling hot, rocky planet that orbits its star once every 14.4 days -- was found by researchers from Google and The University of Texas at Austin using machine learning. Machine learning is an approach to artificial intelligence in which computers “learn.” In this case, computers learned to identify planets by finding in Kepler data instances where the telescope recorded signals from planets beyond our solar system, known as exoplanets.
More info: https://www.nasa.gov/press-release/artificial-intelligence-and-nasa-data-used-to-discover-eighth-planet-circling-distant
Video credit: NASA/Ames Research Center
NASA's Ames Research Center is located in California's Silicon Valley. Follow us on social media to hear about the latest developments in space, science and technology.
Facebook
https://www.facebook.com/nasaames/
Twitter
https://twitter.com/NASAAmes
Instagram
https://www.instagram.com/nasaames/</t>
  </si>
  <si>
    <t>S_HRh0ZynjE</t>
  </si>
  <si>
    <t>2017 12 04</t>
  </si>
  <si>
    <t>https://youtu.be/TFItIj7xMhY</t>
  </si>
  <si>
    <t>NASA Silicon Valley Podcast - Episode 70 - Sylvain Costes</t>
  </si>
  <si>
    <t>A conversation with Sylvain Costes, the project manager for GeneLab, a space biology database run out of NASA’s Ames Research Center in Silicon Valley.
Transcript: https://www.nasa.gov/ames/nisv-podcast-Sylvain-Costes
NASA in Silicon Valley podcast gives an in-depth look at the various researchers, scientists, engineers, and all around cool people who work at NASA to push the boundaries of innovation. Ask any questions using #NASASiliconValley on Facebook and Twitter, or call us at (650) 604-1400.
Subscribe to this podcast on iTunes: https://itunes.apple.com/us/podcast/nasa-in-silicon-valley/id1137247670
Subscribe to this podcast on Google Play: https://play.google.com/music/listen?u=0#/ps/I274dabx3fervgzwrgvzbfbagae
Subscribe to this podcast via RSS feed: https://www.nasa.gov/rss/dyn/NASA-in-Silicon-Valley.rss
Subscribe to this podcast on SoundCloud: https://soundcloud.com/nasa/sets/nasa-in-silicon-valley
NASA's Ames Research Center is located in California's Silicon Valley. Follow us on social media to hear about the latest developments in space, science and technology.
Facebook
https://www.facebook.com/nasaames/
Twitter
https://twitter.com/NASAAmes
Instagram
https://www.instagram.com/nasaames/</t>
  </si>
  <si>
    <t>TFItIj7xMhY</t>
  </si>
  <si>
    <t>2017 11 27</t>
  </si>
  <si>
    <t>https://youtu.be/YP91Uc1GVLY</t>
  </si>
  <si>
    <t>NASA Silicon Valley Podcast - Episode 69 - Dennis Leveson-Gower and Shane Kimbrough</t>
  </si>
  <si>
    <t>A conversation with project scientist Dennis Leveson-Gower and astronaut Shane Kimbrough on the cargo sent up to the International Space Station, and the science it contains.
Transcript: https://www.nasa.gov/ames/nisv-podcast-Dennis-Leveson-Gower-and-Shane-Kimbrough
NASA in Silicon Valley podcast gives an in-depth look at the various researchers, scientists, engineers, and all around cool people who work at NASA to push the boundaries of innovation. Ask any questions using #NASASiliconValley on Facebook and Twitter, or call us at (650) 604-1400.
Subscribe to this podcast on iTunes: https://itunes.apple.com/us/podcast/nasa-in-silicon-valley/id1137247670
Subscribe to this podcast on Google Play: https://play.google.com/music/listen?u=0#/ps/I274dabx3fervgzwrgvzbfbagae
Subscribe to this podcast via RSS feed: https://www.nasa.gov/rss/dyn/NASA-in-Silicon-Valley.rss
Subscribe to this podcast on SoundCloud: https://soundcloud.com/nasa/sets/nasa-in-silicon-valley
NASA's Ames Research Center is located in California's Silicon Valley. Follow us on social media to hear about the latest developments in space, science and technology.
Facebook
https://www.facebook.com/nasaames/
Twitter
https://twitter.com/NASAAmes
Instagram
https://www.instagram.com/nasaames/</t>
  </si>
  <si>
    <t>YP91Uc1GVLY</t>
  </si>
  <si>
    <t>2017 11 22</t>
  </si>
  <si>
    <t>https://youtu.be/aEcKFLIiTEA</t>
  </si>
  <si>
    <t>NASA to Test Advanced Space Wireless Network and Device for Returning Small Spacecraft to Earth</t>
  </si>
  <si>
    <t>This videos shows the Nov. 20, 2017, deployment of the Technology Educational Satellite, or TechEdSat-6, from the International Space Station.
The satellite was released into low-Earth orbit from the NanoRacks platform to begin a series of wireless sensor experiments which will be the first self-powered tests, expanding the capabilities of sensor networks for future ascent or re-entry systems. This is the fourth TechEdSat satellite carrying an updated version of the Exo-Brake that will demonstrate guided controlled reentry of small spacecraft to safely return science experiments from space.
More info: https://www.nasa.gov/ames/image-feature/nasa-to-test-advanced-space-wireless-sensor-network-and-device-for-returning-small-spacecraft-to-Earth
Video credit: NASA
NASA's Ames Research Center is located in California's Silicon Valley. Follow us on social media to hear about the latest developments in space, science and technology. 
Facebook 
https://www.facebook.com/nasaames/ 
Twitter 
https://twitter.com/NASAAmes 
Instagram 
https://www.instagram.com/nasaames/</t>
  </si>
  <si>
    <t>aEcKFLIiTEA</t>
  </si>
  <si>
    <t>2017 11 21</t>
  </si>
  <si>
    <t>https://youtu.be/FTNQWbSFsXc</t>
  </si>
  <si>
    <t>NASA Launches CubeSat to Study Bacteria in Space</t>
  </si>
  <si>
    <t>Ever wonder what would happen if you got sick in space? NASA is sending samples of bacteria into low-Earth orbit to find out. One of the latest small satellite missions from NASA’s Ames Research Center in California’s Silicon Valley is the E. coli Anti-Microbial Satellite, or EcAMSat for short. This soon-to-be-launched CubeSat – a spacecraft the size of a shoebox built from cube-shaped units – will explore how effectively antibiotics can combat E. coli bacteria in the low gravity of space. This information will help us improve how we fight infections, providing safer journeys for astronauts on their future voyages, and offer benefits for medicine here on Earth.
More info: https://www.nasa.gov/feature/ames/nasa-is-sending-e-coli-to-space-for-astronaut-health 
Video credit: NASA's Ames Research Center
NASA's Ames Research Center is located in California's Silicon Valley. Follow us on social media to hear about the latest developments in space, science and technology.
Facebook
https://www.facebook.com/nasaames/
Twitter
https://twitter.com/NASAAmes
Instagram
https://www.instagram.com/nasaames/</t>
  </si>
  <si>
    <t>FTNQWbSFsXc</t>
  </si>
  <si>
    <t>2017 11 17</t>
  </si>
  <si>
    <t>https://youtu.be/6OoZQEjXRgc</t>
  </si>
  <si>
    <t>NASA Silicon Valley Podcast - Episode 68 - Kevin Sato</t>
  </si>
  <si>
    <t>A conversation with Kevin Sato, the project scientist and deputy project manager of NASA’s Space Biology research projects.
Transcript: https://www.nasa.gov/ames/nisv-podcast-Kevin-Sato
NASA in Silicon Valley podcast gives an in-depth look at the various researchers, scientists, engineers, and all around cool people who work at NASA to push the boundaries of innovation. Ask any questions using #NASASiliconValley on Facebook and Twitter, or call us at (650) 604-1400.
Subscribe to this podcast on iTunes: https://itunes.apple.com/us/podcast/nasa-in-silicon-valley/id1137247670
Subscribe to this podcast on Google Play: https://play.google.com/music/listen?u=0#/ps/I274dabx3fervgzwrgvzbfbagae
Subscribe to this podcast via RSS feed: https://www.nasa.gov/rss/dyn/NASA-in-Silicon-Valley.rss
Subscribe to this podcast on SoundCloud: https://soundcloud.com/nasa/sets/nasa-in-silicon-valley
NASA's Ames Research Center is located in California's Silicon Valley. Follow us on social media to hear about the latest developments in space, science and technology.
Facebook
https://www.facebook.com/nasaames/
Twitter
https://twitter.com/NASAAmes
Instagram
https://www.instagram.com/nasaames/</t>
  </si>
  <si>
    <t>6OoZQEjXRgc</t>
  </si>
  <si>
    <t>2017 11 09</t>
  </si>
  <si>
    <t>https://youtu.be/IAJ0Rnjwk5s</t>
  </si>
  <si>
    <t>NASA Silicon Valley Podcast - Episode 67 - Roger Hunter</t>
  </si>
  <si>
    <t>A conversation with Roger Hunter, program manager for the Spacecraft Technology Program at NASA’s Ames Research Center in Silicon Valley.
Transcript: https://www.nasa.gov/ames/nisv-podcast-Roger-Hunter
NASA in Silicon Valley podcast gives an in-depth look at the various researchers, scientists, engineers, and all around cool people who work at NASA to push the boundaries of innovation. Ask any questions using #NASASiliconValley on Facebook and Twitter, or call us at (650) 604-1400.
Subscribe to this podcast on iTunes: https://itunes.apple.com/us/podcast/nasa-in-silicon-valley/id1137247670
Subscribe to this podcast on Google Play: https://play.google.com/music/listen?u=0#/ps/I274dabx3fervgzwrgvzbfbagae
Subscribe to this podcast via RSS feed: https://www.nasa.gov/rss/dyn/NASA-in-Silicon-Valley.rss
Subscribe to this podcast on SoundCloud: https://soundcloud.com/nasa/sets/nasa-in-silicon-valley
NASA's Ames Research Center is located in California's Silicon Valley. Follow us on social media to hear about the latest developments in space, science and technology.
Facebook
https://www.facebook.com/nasaames/
Twitter
https://twitter.com/NASAAmes
Instagram
https://www.instagram.com/nasaames/</t>
  </si>
  <si>
    <t>IAJ0Rnjwk5s</t>
  </si>
  <si>
    <t>https://youtu.be/RW811ouhJeU</t>
  </si>
  <si>
    <t>New Small Satellite Missions Launching To Space</t>
  </si>
  <si>
    <t>On November 11, 2017, NASA will launch four new small satellite missions to space from the Wallops Flight Facility in Virginia. Each mission will demonstrate critical new capabilities for small spacecraft.  
More info: https://go.nasa.gov/2isTr8q
Video credit: NASA's Ames Research Center 
NASA's Ames Research Center is located in California's Silicon Valley. Follow us on social media to hear about the latest developments in space, science and technology. 
Facebook 
https://www.facebook.com/nasaames/ 
Twitter 
https://twitter.com/NASAAmes 
Instagram 
https://www.instagram.com/nasaames/</t>
  </si>
  <si>
    <t>RW811ouhJeU</t>
  </si>
  <si>
    <t>2017 11 07</t>
  </si>
  <si>
    <t>https://youtu.be/Sd0OODVQ8SM</t>
  </si>
  <si>
    <t>NASA Silicon Valley Podcast - Episode 66 - Stevan Spremo</t>
  </si>
  <si>
    <t>A conversation with Stevan Spremo, chief engineer and project manager for the EcAMSat Mission at NASA's Ames Research Center in Silicon Valley.
Transcript: https://www.nasa.gov/ames/nisv-podcast-Stevan-Spremo
NASA in Silicon Valley podcast gives an in-depth look at the various researchers, scientists, engineers, and all around cool people who work at NASA to push the boundaries of innovation. Ask any questions using #NASASiliconValley on Facebook and Twitter, or call us at (650) 604-1400.
Subscribe to this podcast on iTunes: https://itunes.apple.com/us/podcast/nasa-in-silicon-valley/id1137247670
Subscribe to this podcast on Google Play: https://play.google.com/music/listen?u=0#/ps/I274dabx3fervgzwrgvzbfbagae
Subscribe to this podcast via RSS feed: https://www.nasa.gov/rss/dyn/NASA-in-Silicon-Valley.rss
Subscribe to this podcast on SoundCloud: https://soundcloud.com/nasa/sets/nasa-in-silicon-valley
NASA's Ames Research Center is located in California's Silicon Valley. Follow us on social media to hear about the latest developments in space, science and technology.
Facebook
https://www.facebook.com/nasaames/
Twitter
https://twitter.com/NASAAmes
Instagram
https://www.instagram.com/nasaames/</t>
  </si>
  <si>
    <t>Sd0OODVQ8SM</t>
  </si>
  <si>
    <t>2017 10 27</t>
  </si>
  <si>
    <t>https://youtu.be/EC7swwNf788</t>
  </si>
  <si>
    <t>NASA Silicon Valley Podcast - Episode 65 - Bron Nelson and Dimitris Menemenlis</t>
  </si>
  <si>
    <t>A conversation with Bron Nelson, a computer programmer with the Data Analysis and Visualization Group at NASA’s Ames Research Center in Silicon Valley, and Dimitris Menemenlis, a research scientist working with the Estimation of the Circulation and Climate of the Ocean (ECCO) project at NASA’s Jet Propulsion Laboratory.
Transcript: https://www.nasa.gov/ames/nisv-podcast-Bron-Nelson-Dimitris-Menemenlis
NASA in Silicon Valley podcast gives an in-depth look at the various researchers, scientists, engineers, and all around cool people who work at NASA to push the boundaries of innovation. Ask any questions using #NASASiliconValley on Facebook and Twitter, or call us at (650) 604-1400.
Subscribe to this podcast on iTunes: https://itunes.apple.com/us/podcast/nasa-in-silicon-valley/id1137247670
Subscribe to this podcast on Google Play: https://play.google.com/music/listen?u=0#/ps/I274dabx3fervgzwrgvzbfbagae
Subscribe to this podcast via RSS feed: https://www.nasa.gov/rss/dyn/NASA-in-Silicon-Valley.rss
Subscribe to this podcast on SoundCloud: https://soundcloud.com/nasa/sets/nasa-in-silicon-valley
NASA's Ames Research Center is located in California's Silicon Valley. Follow us on social media to hear about the latest developments in space, science and technology.
Facebook
https://www.facebook.com/nasaames/
Twitter
https://twitter.com/NASAAmes
Instagram
https://www.instagram.com/nasaames/</t>
  </si>
  <si>
    <t>EC7swwNf788</t>
  </si>
  <si>
    <t>2017 10 20</t>
  </si>
  <si>
    <t>https://youtu.be/zXpdjmaWWag</t>
  </si>
  <si>
    <t>NASA Silicon Valley Podcast - Episode 64 - Adam Moreno</t>
  </si>
  <si>
    <t>A conversation with Adam Moreno, a postdoctoral fellow working with the NASA Earth Exchange at NASA’s Ames Research Center in Silicon Valley.
Transcript: https://www.nasa.gov/ames/nisv-podcast-Adam-Moreno
NASA in Silicon Valley podcast gives an in-depth look at the various researchers, scientists, engineers, and all around cool people who work at NASA to push the boundaries of innovation. Ask any questions using #NASASiliconValley on Facebook and Twitter, or call us at (650) 604-1400.
Subscribe to this podcast on iTunes: https://itunes.apple.com/us/podcast/nasa-in-silicon-valley/id1137247670
Subscribe to this podcast on Google Play: https://play.google.com/music/listen?u=0#/ps/I274dabx3fervgzwrgvzbfbagae
Subscribe to this podcast via RSS feed: https://www.nasa.gov/rss/dyn/NASA-in-Silicon-Valley.rss
Subscribe to this podcast on SoundCloud: https://soundcloud.com/nasa/sets/nasa-in-silicon-valley
NASA's Ames Research Center is located in California's Silicon Valley. Follow us on social media to hear about the latest developments in space, science and technology.
Facebook
https://www.facebook.com/nasaames/
Twitter
https://twitter.com/NASAAmes
Instagram
https://www.instagram.com/nasaames/</t>
  </si>
  <si>
    <t>zXpdjmaWWag</t>
  </si>
  <si>
    <t>2017 10 14</t>
  </si>
  <si>
    <t>https://youtu.be/xgJvluisSyg</t>
  </si>
  <si>
    <t>Flying Faster Than The Speed of Sound</t>
  </si>
  <si>
    <t>It's been 70 years since Chuck Yeager broke the sound barrier in his experimental airplane, the X-1. Today, NASA is working to make supersonic air travel across the U.S. a reality with its Low Boom Flight Demonstration aircraft. Decades of NASA research in supersonics have gone into the unique design of this aircraft, which aims to reduce the loudness of the sonic boom associated with planes traveling faster than the speed of sound.
Video credit: NASA/Ames Research Center
Learn more: https://www.nasa.gov/centers/armstrong/feature/70_years_supersonic_flight.html
NASA's Ames Research Center is located in California's Silicon Valley. Follow us on social media to hear about the latest developments in space, science and technology. 
Facebook 
https://www.facebook.com/nasaames/ 
Twitter 
https://twitter.com/NASAAmes 
Instagram
https://www.instagram.com/nasaames/</t>
  </si>
  <si>
    <t>xgJvluisSyg</t>
  </si>
  <si>
    <t>2017 10 13</t>
  </si>
  <si>
    <t>https://youtu.be/RWUugXOACMA</t>
  </si>
  <si>
    <t>NASA Silicon Valley Podcast - Episode 63 - Chris Potter</t>
  </si>
  <si>
    <t>A conversation with Chris Potter, senior research scientist in the Biospheric Science Branch in the Earth Sciences Division at NASA’s Ames Research Center in Silicon Valley.
Transcript: https://www.nasa.gov/ames/nisv-podcast-Chris-Potter
NASA in Silicon Valley podcast gives an in-depth look at the various researchers, scientists, engineers, and all around cool people who work at NASA to push the boundaries of innovation. Ask any questions using #NASASiliconValley on Facebook and Twitter, or call us at (650) 604-1400.
Subscribe to this podcast on iTunes: https://itunes.apple.com/us/podcast/nasa-in-silicon-valley/id1137247670
Subscribe to this podcast on Google Play: https://play.google.com/music/listen?u=0#/ps/I274dabx3fervgzwrgvzbfbagae
Subscribe to this podcast via RSS feed: https://www.nasa.gov/rss/dyn/NASA-in-Silicon-Valley.rss
Subscribe to this podcast on SoundCloud: https://soundcloud.com/nasa/sets/nasa-in-silicon-valley
NASA's Ames Research Center is located in California's Silicon Valley. Follow us on social media to hear about the latest developments in space, science and technology.
Facebook
https://www.facebook.com/nasaames/
Twitter
https://twitter.com/NASAAmes
Instagram
https://www.instagram.com/nasaames/</t>
  </si>
  <si>
    <t>RWUugXOACMA</t>
  </si>
  <si>
    <t>https://youtu.be/pojK7Zcypz4</t>
  </si>
  <si>
    <t>NASA X-Plane Looks To The Future of Supersonic Flight</t>
  </si>
  <si>
    <t>NASA’s Low Boom Flight Demonstration experimental airplane aims to make supersonic passenger jet travel over land a real possibility by reducing the disruptive sonic boom sound associated with supersonic flight. 
Video credit: NASA/Ames Research Center
More info: https://www.nasa.gov/press-release/nasa-completes-milestone-toward-quieter-supersonic-x-plane
NASA's Ames Research Center is located in California's Silicon Valley. Follow us on social media to hear about the latest developments in space, science and technology. 
Facebook 
https://www.facebook.com/nasaames/ 
Twitter 
https://twitter.com/NASAAmes 
Instagram
https://www.instagram.com/nasaames/</t>
  </si>
  <si>
    <t>pojK7Zcypz4</t>
  </si>
  <si>
    <t>2017 10 06</t>
  </si>
  <si>
    <t>https://youtu.be/sZebvXtFZIM</t>
  </si>
  <si>
    <t>NASA Silicon Valley Podcast - Episode 62 - Ved Chirayath</t>
  </si>
  <si>
    <t>A conversation with Ved Chirayath, research scientist and lead for the Laboratory for Advanced Sensing at NASA’s Ames Research Center.
Transcript: https://www.nasa.gov/ames/nisv-podcast-Ved-Chirayath
NASA in Silicon Valley podcast gives an in-depth look at the various researchers, scientists, engineers, and all around cool people who work at NASA to push the boundaries of innovation. Ask any questions using #NASASiliconValley on Facebook and Twitter, or call us at (650) 604-1400.
Subscribe to this podcast on iTunes: https://itunes.apple.com/us/podcast/nasa-in-silicon-valley/id1137247670
Subscribe to this podcast on Google Play: https://play.google.com/music/listen?u=0#/ps/I274dabx3fervgzwrgvzbfbagae
Subscribe to this podcast via RSS feed: https://www.nasa.gov/rss/dyn/NASA-in-Silicon-Valley.rss
Subscribe to this podcast on SoundCloud: https://soundcloud.com/nasa/sets/nasa-in-silicon-valley
NASA's Ames Research Center is located in California's Silicon Valley. Follow us on social media to hear about the latest developments in space, science and technology.
Facebook
https://www.facebook.com/nasaames/
Twitter
https://twitter.com/NASAAmes
Instagram
https://www.instagram.com/nasaames/</t>
  </si>
  <si>
    <t>sZebvXtFZIM</t>
  </si>
  <si>
    <t>https://youtu.be/U5CLTQH4mpc</t>
  </si>
  <si>
    <t>NASA Silicon Valley Podcast - Episode 61 - Leighton Quon</t>
  </si>
  <si>
    <t>A conversation with Leighton Quon, project manager in the Airspace Technology Division at NASA’s Ames Research Center.
Transcript: https://www.nasa.gov/ames/nisv-podcast-Leighton-Quon
NASA in Silicon Valley podcast gives an in-depth look at the various researchers, scientists, engineers, and all around cool people who work at NASA to push the boundaries of innovation. Ask any questions using #NASASiliconValley on Facebook and Twitter, or call us at (650) 604-1400.
Subscribe to this podcast on iTunes: https://itunes.apple.com/us/podcast/nasa-in-silicon-valley/id1137247670
Subscribe to this podcast on Google Play: https://play.google.com/music/listen?u=0#/ps/I274dabx3fervgzwrgvzbfbagae
Subscribe to this podcast via RSS feed: https://www.nasa.gov/rss/dyn/NASA-in-Silicon-Valley.rss
Subscribe to this podcast on SoundCloud: https://soundcloud.com/nasa/sets/nasa-in-silicon-valley
NASA's Ames Research Center is located in California's Silicon Valley. Follow us on social media to hear about the latest developments in space, science and technology.
Facebook
https://www.facebook.com/nasaames/
Twitter
https://twitter.com/NASAAmes
Instagram
https://www.instagram.com/nasaames/</t>
  </si>
  <si>
    <t>U5CLTQH4mpc</t>
  </si>
  <si>
    <t>https://youtu.be/X6CDPZIz1s4</t>
  </si>
  <si>
    <t>NASA Silicon Valley Podcast - Episode 60 - Jessica Marquez</t>
  </si>
  <si>
    <t>A conversation with Jessica Marquez, human systems engineer and research scientist at NASA’s Ames Research Center.
Transcript: https://www.nasa.gov/ames/nisv-podcast-Jessica-Marquez
NASA in Silicon Valley podcast gives an in-depth look at the various researchers, scientists, engineers, and all around cool people who work at NASA to push the boundaries of innovation. Ask any questions using #NASASiliconValley on Facebook and Twitter, or call us at (650) 604-1400.
Subscribe to this podcast on iTunes: https://itunes.apple.com/us/podcast/nasa-in-silicon-valley/id1137247670
Subscribe to this podcast on Google Play: https://play.google.com/music/listen?u=0#/ps/I274dabx3fervgzwrgvzbfbagae
Subscribe to this podcast via RSS feed: https://www.nasa.gov/rss/dyn/NASA-in-Silicon-Valley.rss
Subscribe to this podcast on SoundCloud: https://soundcloud.com/nasa/sets/nasa-in-silicon-valley
NASA's Ames Research Center is located in California's Silicon Valley. Follow us on social media to hear about the latest developments in space, science and technology.
Facebook
https://www.facebook.com/nasaames/
Twitter
https://twitter.com/NASAAmes
Instagram
https://www.instagram.com/nasaames/</t>
  </si>
  <si>
    <t>X6CDPZIz1s4</t>
  </si>
  <si>
    <t>2017 09 26</t>
  </si>
  <si>
    <t>https://youtu.be/rSKQwwWehEs</t>
  </si>
  <si>
    <t>Exotic Ice Formations Found on Pluto</t>
  </si>
  <si>
    <t>NASA’s New Horizons mission revolutionized our knowledge of Pluto when it flew past that distant world in July 2015. Among its many discoveries were images of strange formations resembling giant blades of ice, whose origin had remained a mystery.
Now, scientists have turned up a fascinating explanation for this “bladed terrain”: the structures are made almost entirely of methane ice, and likely formed as a specific kind of erosion wore away their surfaces, leaving dramatic crests and sharp divides.
More info: https://www.nasa.gov/feature/ames/solving-the-mystery-of-pluto-s-giant-blades-of-ice
Video credit: NASA's Ames Research Center 
NASA's Ames Research Center is located in California's Silicon Valley. Follow us on social media to hear about the latest developments in space, science and technology. 
Facebook https://www.facebook.com/nasaames/ 
Twitter https://twitter.com/NASAAmes 
Instagram https://www.instagram.com/nasaames/</t>
  </si>
  <si>
    <t>rSKQwwWehEs</t>
  </si>
  <si>
    <t>2017 09 07</t>
  </si>
  <si>
    <t>https://youtu.be/WrGrfXjjXro</t>
  </si>
  <si>
    <t>NASA in Silicon Valley Uses Eclipses to Study Our Galaxy</t>
  </si>
  <si>
    <t>The August 2017 total solar eclipse seen across the United States was an epic event.  However, scientists and researchers at NASA's Ames Research Center use different types of eclipses every day to learn about the mysteries of our sun and our galaxy!
Video credit: NASA's Ames Research Center
NASA's Ames Research Center is located in California's Silicon Valley. Follow us on social media to hear about the latest developments in space, science and technology.
Facebook
https://www.facebook.com/nasaames/
Twitter
https://twitter.com/NASAAmes
Instagram
https://www.instagram.com/nasaames/</t>
  </si>
  <si>
    <t>WrGrfXjjXro</t>
  </si>
  <si>
    <t>2017 08 04</t>
  </si>
  <si>
    <t>https://youtu.be/rkRJ75a12Pk</t>
  </si>
  <si>
    <t>NASA Braille Book Lets Everyone Get a Feel for the 2017 Solar Eclipse</t>
  </si>
  <si>
    <t>NASA’s tactile guide, "Getting a Feel for Eclipses," lets everyone learn more about the August 21 solar eclipse event, even people who won't be able see it.
The book is specifically designed to help illustrate basic concepts about the alignment of the Sun with the Moon and Earth during a solar eclipse. Sighted, as well as visually impaired people, can use touch to better understand the historic event.
Video credit: NASA's Ames Research Center
More info: https://www.nasa.gov/feature/ames/eclipse-for-everyone-nasa-develops-solar-eclipse-braille-book
NASA's Ames Research Center is located in California's Silicon Valley. Follow us on social media to hear about the latest developments in space, science and technology.
Facebook
https://www.facebook.com/nasaames/
Twitter
https://twitter.com/NASAAmes
Instagram
https://www.instagram.com/nasaames/</t>
  </si>
  <si>
    <t>rkRJ75a12Pk</t>
  </si>
  <si>
    <t>2017 08 03</t>
  </si>
  <si>
    <t>https://youtu.be/0PiCPbrXmis</t>
  </si>
  <si>
    <t>Scientists Explore Ocean Currents Through Supercomputer Simulations</t>
  </si>
  <si>
    <t>Scientists are trying a new, interactive way to understand ocean current data with the help of high-resolution global ocean simulations. In the part of the global visualization shown, the Gulf Stream features prominently. Surface water speeds are shown ranging from 0 meters per second (dark blue) to 1.25 meters per second (cyan). The video is running at one simulation day per second.  A team from the NASA Advanced Supercomputing (NAS) facility at Ames Research Center in Silicon Valley has developed a new visualization tool that is being used by researchers from the Estimating the Circulation and Climate of the Ocean project to study the behavior of ocean currents.  The new visualization tool provides high-resolution views of the entire globe at once, allowing the scientists to see new details that they had missed in previous analyses of their simulation, which was run on NASA’s Pleiades supercomputer. 
Video credit: NASA/Ames Research Center/David Ellsworth
More info:
https://www.nasa.gov/feature/ames/scientists-explore-ocean-currents-through-supercomputer-simulations
https://www.nas.nasa.gov/publications/articles/feature_ocean_vis.html
NASA's Ames Research Center is located in California's Silicon Valley. Follow us on social media to hear about the latest developments in space, science and technology.
Facebook
https://www.facebook.com/nasaames/
Twitter
https://twitter.com/NASAAmes
Instagram
https://www.instagram.com/nasaames/</t>
  </si>
  <si>
    <t>0PiCPbrXmis</t>
  </si>
  <si>
    <t>2017 07 26</t>
  </si>
  <si>
    <t>https://youtu.be/vIVezlYrP7s</t>
  </si>
  <si>
    <t>Scientists Build Sandbox to Simulate Lighting Conditions on the Moon</t>
  </si>
  <si>
    <t>A team at NASA’s Ames Research Center has created a simulated lunar environment to study lighting conditions experienced at the unexplored poles of the Moon. Because of low angle sunlight and soil that reflects light like a blanket of fresh snow, navigating the lunar surface at the poles could be hazardous for rovers.
Video credit: NASA's Ames Research Center
NASA's Ames Research Center is located in California's Silicon Valley. Follow us on social media to hear about the latest developments in space, science and technology.
Facebook
https://www.facebook.com/nasaames/
Twitter
https://twitter.com/NASAAmes
Instagram
https://www.instagram.com/nasaames/</t>
  </si>
  <si>
    <t>vIVezlYrP7s</t>
  </si>
  <si>
    <t>2017 06 29</t>
  </si>
  <si>
    <t>https://youtu.be/tbh6GjRChnQ</t>
  </si>
  <si>
    <t>Supercomputer Simulation of Chelyabinsk-like Asteroid Entering Earth’s Atmosphere</t>
  </si>
  <si>
    <t>When an asteroid struck the Russian city of Chelyabinsk in 2013, the blast from the asteroid’s shock wave broke windows and damaged buildings as far away as 58 miles, injuring more than 1,200 people. 
Today, researchers are creating 3-D models and using one of NASA’s most powerful supercomputers to produce simulations of hypothetical asteroid impact scenarios. Their results help first responders and other agencies to identify and make better informed decisions for how best to defend against life-threatening asteroid events.
This simulation shows a cross-section of a Chelyabinsk-like asteroid (gray) breaking up during atmospheric entry at 45,000 mph (20 km per second). A hot, high-pressure shock wave (red, orange, yellow) forms around the asteroid, causing it to fracture and flatten like a pancake. Aerodynamic instabilities shed waves of material from the surface and tear the asteroid apart. The dispersed fragments (black) deposit most of the energy into the atmosphere within a relatively short distance, creating dangerous blast waves and thermal radiation on the ground. 
Learn more: 
https://www.nas.nasa.gov/publications/articles/feature_asteroid_simulations.html
https://www.nasa.gov/ames/feature/nasa-simulates-asteroid-impacts-to-help-identify-possible-life-threatening-events
Video credit: NASA/Ames Research Center/Darrel Robertson
NASA's Ames Research Center is located in California's Silicon Valley. Follow us on social media to hear about the latest developments in space, science and technology.
Facebook
https://www.facebook.com/nasaames/
Twitter
https://twitter.com/NASAAmes
Instagram
https://www.instagram.com/nasaames/</t>
  </si>
  <si>
    <t>tbh6GjRChnQ</t>
  </si>
  <si>
    <t>2017 06 20</t>
  </si>
  <si>
    <t>https://youtu.be/WX9KgcyZSgE</t>
  </si>
  <si>
    <t xml:space="preserve">How Many Earth-size Planets Are In Our Galaxy </t>
  </si>
  <si>
    <t>Launched in 2009, the Kepler space telescope is our first mission capable of identifying Earth-size planets around other stars. On Monday, June 19, 2017, scientists announced the results from the latest Kepler candidate catalog of the mission at a press conference at NASA's Ames Research Center.
More info: https://www.nasa.gov/press-release/nasa-releases-kepler-survey-catalog-with-hundreds-of-new-planet-candidates
To learn more about NASA’s planet-hunting Kepler spacecraft, visit www.nasa.gov/kepler.
Video credit: NASA's Ames Research Center
NASA's Ames Research Center is located in California's Silicon Valley. Follow us on social media to hear about the latest developments in space, science and technology.
Facebook
https://www.facebook.com/nasaames/
Twitter
https://twitter.com/NASAAmes
Instagram
https://www.instagram.com/nasaames/</t>
  </si>
  <si>
    <t>WX9KgcyZSgE</t>
  </si>
  <si>
    <t>https://youtu.be/bmV1D_nyYx4</t>
  </si>
  <si>
    <t>NASA's Kepler Reveals Potential New Worlds</t>
  </si>
  <si>
    <t>bmV1D_nyYx4</t>
  </si>
  <si>
    <t>2017 06 19</t>
  </si>
  <si>
    <t>https://youtu.be/uszaCL6KPHQ</t>
  </si>
  <si>
    <t>Kepler Survey Catalog - Media Briefing</t>
  </si>
  <si>
    <t>uszaCL6KPHQ</t>
  </si>
  <si>
    <t>2017 06 08</t>
  </si>
  <si>
    <t>https://youtu.be/UnIWwnUFm0Q</t>
  </si>
  <si>
    <t>To The Moon And Beyond  Small Satellites Headed For Deep Space</t>
  </si>
  <si>
    <t>NASA is advancing the capabilities of small spacecraft, called CubeSats, for deep space science and exploration missions. These spacecraft will soon be headed to the moon and beyond!
Video credit: NASA Ames Research Center
NASA Ames Research Center is located in the heart of California's Silicon Valley. Follow us on social media to hear about the latest developments in space, science and technology.
Facebook
https://www.facebook.com/nasaames/
Twitter
https://twitter.com/NASAAmes
Instagram
https://www.instagram.com/nasaames/</t>
  </si>
  <si>
    <t>UnIWwnUFm0Q</t>
  </si>
  <si>
    <t>2017 04 26</t>
  </si>
  <si>
    <t>https://youtu.be/ZrswPmPQiy8</t>
  </si>
  <si>
    <t>NASA Tests Rocket Powered By Paraffin Fuel</t>
  </si>
  <si>
    <t>The paraffin wax used in familiar products like candles and crayons is also what fuels the Peregrine hybrid rocket motor, a revolutionary aerospace engineering project from NASA and Stanford University. Paraffin fuel burns three times faster than conventional fuels, and therefore can provide more thrust and higher performance than existing hybrid rockets. In addition to being non-toxic – which helps make its manufacture and transport cheaper and safer – the paraffin-based fuel works under challenging environmental conditions, such as the very low temperatures found on the surface of Mars. On March 15, 2017, Peregrine successfully passed its final ground test, seen in this video, at NASA’s Ames Research Center in California’s Silicon Valley.
Learn more: https://www.nasa.gov/feature/ames/from-pedicures-to-the-peregrine-rocket-paraffin-wax-proves-its-worth
Video credit: NASA Ames Research Center
NASA Ames Research Center is located in the heart of California's Silicon Valley. Follow us on social media to hear about the latest developments in space, science and technology.
Facebook
https://www.facebook.com/nasaames/
Twitter
https://twitter.com/NASAAmes
Instagram
https://www.instagram.com/nasaames/</t>
  </si>
  <si>
    <t>ZrswPmPQiy8</t>
  </si>
  <si>
    <t>2017 04 20</t>
  </si>
  <si>
    <t>https://youtu.be/csvT2g4_qNs</t>
  </si>
  <si>
    <t>NASA Scientist Named One of Time’s 100 Most Influential People</t>
  </si>
  <si>
    <t>A NASA scientist searching for other worlds has been named one of the most influential people on this one. Time magazine has named Kepler project scientist Natalie Batalha to the Time 100, its annual list of the 100 most influential people in the world. Batalha leads the science investigation effort for Kepler, which is NASA's first mission to find potentially habitable Earth-size planets beyond our solar system.
Learn more: https://go.nasa.gov/2pU6FgH
Video credit: NASA Ames Research Center
NASA Ames Research Center is located in the heart of California's Silicon Valley. Follow us on social media to hear about the latest developments in space, science and technology.
Facebook
https://www.facebook.com/nasaames/
Twitter
https://twitter.com/NASAAmes
Instagram
https://www.instagram.com/nasaames/</t>
  </si>
  <si>
    <t>csvT2g4_qNs</t>
  </si>
  <si>
    <t>2017 03 24</t>
  </si>
  <si>
    <t>https://youtu.be/orUh5HXGCOg</t>
  </si>
  <si>
    <t>Recent Rains Drench California</t>
  </si>
  <si>
    <t>Recent rainfalls have drenched the state of California.  Imagery from NASA satellites show the result of several atmospheric rivers, known as the Pineapple Express, which carry moisture from as far away as the Hawaiian Islands.
NASA Ames Research Center is located in the heart of California's Silicon Valley. Follow us on social media to hear about the latest developments in space, science and technology.
Facebook
https://www.facebook.com/nasaames/
Twitter
https://twitter.com/NASAAmes
Instagram
https://www.instagram.com/nasaames/</t>
  </si>
  <si>
    <t>orUh5HXGCOg</t>
  </si>
  <si>
    <t>2017 03 07</t>
  </si>
  <si>
    <t>https://youtu.be/mFfy8otrpks</t>
  </si>
  <si>
    <t>Small Satellite With Exo-Brake Technology Launches From International Space Station</t>
  </si>
  <si>
    <t>On March 6, 2017, NASA launched its Technology Educational Satellite-5 (TechEdSat-5) from the International Space Station into low-Earth orbit to demonstrate a critical technology that may allow safe return of science payloads to Earth from space. The technology, called Exo-Brake, is a tension-based, flexible braking device resembling a cross-shaped parachute that opens from the rear of the small satellite to increase the drag. This de-orbit device tests a hybrid system of mechanical struts and flexible cord with a control system that warps the Exo-Brake. This allows engineers to guide the spacecraft to a desired entry point without the use of fuel, enabling accurate landing for future payload return missions. Learn more: http://go.nasa.gov/2mUhNN1
Video credit: NASA Johnson Space Center 
NASA Ames Research Center is located in the heart of California's Silicon Valley. Follow us on social media to hear about the latest developments in space, science and technology.
Facebook
https://www.facebook.com/nasaames/
Twitter
https://twitter.com/NASAAmes
Instagram
https://www.instagram.com/nasaames/</t>
  </si>
  <si>
    <t>mFfy8otrpks</t>
  </si>
  <si>
    <t>2017 01 31</t>
  </si>
  <si>
    <t>https://youtu.be/RgoGev8-r5U</t>
  </si>
  <si>
    <t>Jin-Woo Han - Vacuum Electronics in an Nanometer Era</t>
  </si>
  <si>
    <t>NASA Ames 2016 Summer Series.  Modern space vehicles rely on transistors. Radiation tolerance of space electronics is critical for space exploration beyond low Earth orbit.
Dr. Jin-Woo Han's presentation discusses advancements in the use of vacuums to improve radiation immunity in space circuitry.
For more information about the Office of the Chief Scientist at NASA Ames, please visit http://www.nasa.gov/ames/ocs</t>
  </si>
  <si>
    <t>RgoGev8-r5U</t>
  </si>
  <si>
    <t>https://youtu.be/VUS78M7fysk</t>
  </si>
  <si>
    <t>Mark Kasevich - Quantum Mechanics at Macroscopic Scales</t>
  </si>
  <si>
    <t>NASA Ames 2016 Summer Series.  The underpinning of the universe is quantum mechanics.  Atom interferometry uses the wave characteristics of atoms to investigate fundamental physics and advance our understanding of the macroscopic world.
It can be used to explain the observed particle and wave nature of atoms. Dr. Mark Kasevich delves into the world of atom interferometry, gravitational waves and quantum sensors.
For more information about the Office of the Chief Scientist at NASA Ames, please visit http://www.nasa.gov/ames/ocs</t>
  </si>
  <si>
    <t>VUS78M7fysk</t>
  </si>
  <si>
    <t>https://youtu.be/9jmB4MtyZyI</t>
  </si>
  <si>
    <t>Vytas SunSpiral - SUPERball  A Biologically Inspired Robot for Planetary Exploration</t>
  </si>
  <si>
    <t>NASA Ames 2016 Summer Series.  Nature is a major source of inspiration for robotics and aerospace engineering, giving rise to biologically inspired structures.  
Tensegrity robots mimic a structure similar to muscles and bones to produce a robust three-dimensional skeletal structure that is able to adapt. Vytas SunSpiral presents his work on biologically inspired robotics for advancing NASA space exploration missions.
For more information about the NASA Ames Office of the Chief Scientist, please visit http://www.nasa.gov/ames/ocs</t>
  </si>
  <si>
    <t>9jmB4MtyZyI</t>
  </si>
  <si>
    <t>https://youtu.be/PuLp97j_sgM</t>
  </si>
  <si>
    <t>Kenneth Cheung - Building Blocks for Aerostructures</t>
  </si>
  <si>
    <t>NASA Ames 2016 Summer Series.  Strong, ultra-lightweight materials are expected to play a key role in the design of future aircraft and space vehicles. Dr. Kenneth Cheung is developing cellular composite building blocks, or digital materials, to create transformable aerostructures. 
Lower structural mass leads to improved performance, maneuverability, efficiency, range and payload capacity. In his presentation, Dr. Cheung discusses the implications of the digital materials and morphing structures.
For more information about the Office of the Chief Scientist at NASA Ames, please visit http://www.nasa.gov/ames/ocs</t>
  </si>
  <si>
    <t>PuLp97j_sgM</t>
  </si>
  <si>
    <t>https://youtu.be/q1g4Se8jHuY</t>
  </si>
  <si>
    <t>Charles Bolden - Exploration and the Journey to Mars</t>
  </si>
  <si>
    <t>NASA Ames 2016 Summer Series. NASA Administrator Charles Bolden discusses his thoughts on NASA, exploration, leadership, diversity, and the Journey to Mars.
For more information about the NASA Ames Office of the Chief Scientist, please visit http://www.nasa.gov/ames/ocs</t>
  </si>
  <si>
    <t>q1g4Se8jHuY</t>
  </si>
  <si>
    <t>https://youtu.be/8GDkqvR9a-I</t>
  </si>
  <si>
    <t>Thomas Barclay - Microlensing and the K2 Experiment</t>
  </si>
  <si>
    <t>NASA Ames 2016 Summer Series. Innovation is the ability to create a new idea, device or method from what already exists.   When the Kepler mission ended, the team took the satellite that was considered to be useless and created a new innovative approach and platform to investigate a wide array of astronomy subfields called the K2 mission.
The NASA Ames Kepler mission revolutionized the way we see our place in the universe by demonstrating that planets are a common occurrence. Dr. Thomas Barclay presents the K2 mission and the microlensing experiment.
For more information about the Office of the Chief Scientist at NASA Ames, please visit http://www.nasa.gov/ames/ocs</t>
  </si>
  <si>
    <t>8GDkqvR9a-I</t>
  </si>
  <si>
    <t>https://youtu.be/3gw0Ns30vaM</t>
  </si>
  <si>
    <t>Terry Fong - Planetary Exploration Reinvented</t>
  </si>
  <si>
    <t>NASA Ames 2016 Summer Series. The allure of deep space drives humanity’s curiosity to further explore the universe, but the risks associated with spaceflight are still limiting.  
Technological advancements in robotics and data processing are pushing the envelope of Human planetary exploration and habitation.  Dr. Terry Fong describes how we are reinventing the approach to explore the universe.
For more information about the Office of the Chief Scientist at NASA Ames, please visit http://www.nasa.gov/ames/ocs</t>
  </si>
  <si>
    <t>3gw0Ns30vaM</t>
  </si>
  <si>
    <t>https://youtu.be/dpNvyPDWg-w</t>
  </si>
  <si>
    <t>Ophir Frieder - Searching Harsh Environments</t>
  </si>
  <si>
    <t>NASA Ames 2016 Summer Series.  Analysis of selective data that fits our investigative tool may lead to erroneous or limited conclusions.  
By finding methods to increase the robustness of our digital data collection and applying likely relationship search methods that can handle all the data, we will increase the resolution of our conclusions. The universe consists of multi states and our recording of them adds complexity. Dr. Frieder presents methods to increase our ability to capture and search digital data.
For more information about the Office of the Chief Scientist at NASA Ames, please visit http://www.nasa.gov/ames/ocs</t>
  </si>
  <si>
    <t>dpNvyPDWg-w</t>
  </si>
  <si>
    <t>https://youtu.be/-JsMNrny-uc</t>
  </si>
  <si>
    <t>Norman Mineta</t>
  </si>
  <si>
    <t>NASA Ames 2016 Summer Series. Mr. Mineta is the former U.S. Secretary of Transportation, the former US Secretary of Commerce, a former member of the U.S. House of Representatives and the former Mayor of San Jose.
In his presentation, Mr. Mineta shares his experiences with internment by the US government as an American citizen of Japanese descent during World War II. He also discusses his role in shutting down US airspace on September 11, 2001 and his political career. 
For more information about the Office of the Chief Scientist at NASA Ames, please visit http://www.nasa.gov/ames/ocs</t>
  </si>
  <si>
    <t>-JsMNrny-uc</t>
  </si>
  <si>
    <t>https://youtu.be/4GLQuds_FEY</t>
  </si>
  <si>
    <t>Barbara Block - Sushi and Satellites  Tracking Predators Across the Blue Serengeti</t>
  </si>
  <si>
    <t>NASA Ames 2016 Summer Series. The Earth’s oceans cover the majority of the surface area of our planet, yet our understanding of the marine ecosystem is limited. Dr. Block presents her work studying tunas, billfishes and sharks utilization of the ocean.
For more information about the Office of the Chief Scientist at NASA Ames, please visit http://www.nasa.gov/ames/ocs</t>
  </si>
  <si>
    <t>4GLQuds_FEY</t>
  </si>
  <si>
    <t>https://youtu.be/N38Tu-Spf5w</t>
  </si>
  <si>
    <t>Michael Flynn - Synthetic Biological Membrane</t>
  </si>
  <si>
    <t>NASA Ames 2016 Summer Series.  Full understanding leads to creation capability, which results in customization capacity. For Human space exploration, synthetic biology approaches will reduce risk, mass carried and increase Human reach.
Synthetic biology uses our knowledge of biology to engineer novel biological devices or organisms that can perform tasks not found in nature. Michael Flynn discusses the International Space Station (ISS) water recycling and his current work on developing a water filtration system capable of self-repair.
For more information about the Office of the Chief Scientist at NASA Ames, please visit http://www.nasa.gov/ames/ocs</t>
  </si>
  <si>
    <t>N38Tu-Spf5w</t>
  </si>
  <si>
    <t>https://youtu.be/ZXYCKoTclCc</t>
  </si>
  <si>
    <t>Jason Dunn - The Future of Making Things in Space</t>
  </si>
  <si>
    <t>NASA Ames 2016 Summer Series.  Manufacturing of tools is why humans survive.  Jason Dunn discusses Made In Space’s achievements in bringing 3D printers to the International Space Station and their future role in space exploration.
Inkjet printer technology has revolutionized the world of printing anything and led to 3D printers that allow rapid prototyping and manufacturing of tools. Getting materials to space is costly and the ability to manufacture on demand will make space exploration and space utilization more robust and affordable. Mr. Jason Dunn discusses how tool creation on the ISS is changing how things are done in low earth orbit. 
For more information about the Office of the Chief Scientist at NASA Ames, please visit http://www.nasa.gov/ames/ocs</t>
  </si>
  <si>
    <t>ZXYCKoTclCc</t>
  </si>
  <si>
    <t>https://youtu.be/yioXvqux7_A</t>
  </si>
  <si>
    <t>Penelope Boston - Subsurface Astrobiology  Cave Habitat on Earth, Mars, and Beyond</t>
  </si>
  <si>
    <t>NASA Ames 2016 Summer Series. In our quest to explore other planets, we only have our own planet as an analogue to the environments we may find life. 
By exploring extreme environments on Earth, we can model conditions that may be present on other celestial bodies and select locations to explore for signatures of life. Dr. Penelope Boston, the Director of the NASA Astrobiology Institute at Ames, describes her work in some of Earth’s most diverse caves and how they inform future exploration of Mars and the search for life in our solar system.
For more information about the Office of the Chief Scientist at NASA Ames, please visit http://www.nasa.gov/ames/ocs</t>
  </si>
  <si>
    <t>yioXvqux7_A</t>
  </si>
  <si>
    <t>https://youtu.be/dq6CoSXR6co</t>
  </si>
  <si>
    <t>Alan Stern - The Exploration of Pluto by New Horizons</t>
  </si>
  <si>
    <t>NASA Ames 2016 Summer Series.  Interplanetary exploration is essential for the long-term survival of our species. 
Robotic space exploration allows us to advance our knowledge of our solar system and beyond.  Dr. Alan Stern presents the New Horizons mission to Pluto and the scientific knowledge gained through the exploration of the icy worlds at the edge of our solar system.
For more information about the Office of the Chief Scientist at NASA Ames, please visit http://www.nasa.gov/ames/ocs</t>
  </si>
  <si>
    <t>dq6CoSXR6co</t>
  </si>
  <si>
    <t>https://youtu.be/nOrXPaxuwIk</t>
  </si>
  <si>
    <t>Bethany Ehlmann - Early Mars  A View from Rovers and Orbiters</t>
  </si>
  <si>
    <t>NASA Ames 2016 Summer Series.  Water signatures include geological changes and life. Surface and orbital interplanetary robotic missions are critical for obtaining knowledge on atmospheric, surface and subsurface conditions of planets in our solar system. 
Dr. Ehlmann discusses Mars data collected from orbital and rover missions and their implication for our understating of Mars past and present water environments.
For more information about the Office of the Chief Scientist at NASA Ames, please visit http://www.nasa.gov/ames/ocs</t>
  </si>
  <si>
    <t>nOrXPaxuwIk</t>
  </si>
  <si>
    <t>https://youtu.be/amnfB4_V5DQ</t>
  </si>
  <si>
    <t>Elizabeth Nyamayaro - How to Create a Social Movement</t>
  </si>
  <si>
    <t>NASA Ames 2016 Summer Series.  Political activism is a tool used to create change, shining light on areas needing to be revisited. 
Humanity is at its best when we focus on our similarities while celebrating and promoting our differences; it is key to our survival.  In her presentation, Ms. Elizabeth Nyamayaro uses the HeForShe movement as an example of factors that drive a successful movement and discuss gender equality.
For more information about the Office of the Chief Scientist at NASA Ames, please visit http://www.nasa.gov/ames/ocs</t>
  </si>
  <si>
    <t>amnfB4_V5DQ</t>
  </si>
  <si>
    <t>https://youtu.be/OXXJCLFfl7U</t>
  </si>
  <si>
    <t>Highlights of the 2016 Summer Series</t>
  </si>
  <si>
    <t>Highlights of the 2016 Summer Series of lectures at NASA's Ames Research Center in Silicon Valley.  Sponsored by the Ames Office of the Chief Scientist, the talks are designed to generate innovative discussion, as well as inspire and catalyze scientific progress.
For more information about the Office of the Chief Scientist at NASA Ames, please visit http://www.nasa.gov/ames/ocs</t>
  </si>
  <si>
    <t>OXXJCLFfl7U</t>
  </si>
  <si>
    <t>2017 01 26</t>
  </si>
  <si>
    <t>https://youtu.be/0V2LpALsvLk</t>
  </si>
  <si>
    <t>High-Tech Paint Helps Researchers Build Tougher Rockets</t>
  </si>
  <si>
    <t>During launch, rockets experience intense vibrations as turbulent air flows around the spacecraft. Such vibrations can severely stress the vehicle, putting it at risk of being shaken to pieces. To study the effects of these vibrations and minimize their impact through better design, researchers at NASA Ames Research Center in California’s Silicon Valley are testing model rockets in wind tunnels using a high-tech paint that reveals the fluctuating pressure loads that occur during flight. The results of one test are seen in this video simulating a rocket ascending through Earth’s atmosphere traveling just under the speed of sound. In the video, areas of higher-than-average pressure are colored red; lower-than-average are blue.  Learn more: http://go.nasa.gov/2j9gIzg
Video credit: NASA Ames Research Center/Scott Murman 
NASA Ames Research Center is located in the heart of California's Silicon Valley. Follow us on social media to hear about the latest developments in space, science and technology.
Facebook
https://www.facebook.com/nasaames/
Twitter
https://twitter.com/NASAAmes
Instagram
https://www.instagram.com/nasaames/</t>
  </si>
  <si>
    <t>0V2LpALsvLk</t>
  </si>
  <si>
    <t>2017 01 13</t>
  </si>
  <si>
    <t>https://youtu.be/P9zmerD04Hk</t>
  </si>
  <si>
    <t>NASA Ames Designs Autonomous Robots</t>
  </si>
  <si>
    <t>Autonomy and robotics are a critical capability for all NASA missions in aeronautics, Earth and planetary sciences, and human spaceflight.
The Intelligent Robotics Group at NASA Ames Research Center has more than 25 years of experience in building robots and developing software to allow humans and robots to work and to explore together. 
NASA Ames Research Center is located in the heart of California's Silicon Valley. Follow us on social media to hear about the latest developments in space, science and technology.
Facebook
https://www.facebook.com/nasaames/
Twitter
https://twitter.com/NASAAmes
Instagram
https://www.instagram.com/nasaames/</t>
  </si>
  <si>
    <t>P9zmerD04Hk</t>
  </si>
  <si>
    <t>2017 01 11</t>
  </si>
  <si>
    <t>https://youtu.be/hywBEaGiO4k</t>
  </si>
  <si>
    <t>Exploring Drone Aerodynamics With Computers</t>
  </si>
  <si>
    <t>For decades, NASA has used computer models to simulate the flow of air around aircraft in order to test designs and improve the performance of next-generation vehicles. 
At NASA’s Ames Research Center in California’s Silicon Valley, researchers recently used this technique to explore the aerodynamics of a popular example of a small, battery-powered drone, a modified DJI Phantom 3 quadcopter. 
This simulation reveals the complex motions of air due to interactions between the vehicle’s rotors and X-shaped frame during flight. In the video, airflow interactions are shown as undulating lines. Pressure changes are shown using color. Areas of high pressure are red; low are blue.
Learn more: http://go.nasa.gov/2jkklik
Video credit: NASA Ames Research Center/NASA Advanced Supercomputing Division/Tim Sandstrom
NASA Ames Research Center is located in the heart of California's Silicon Valley. Follow us on social media to hear about the latest developments in space, science and technology.
Facebook
https://www.facebook.com/nasaames/
Twitter
https://twitter.com/NASAAmes
Instagram
https://www.instagram.com/nasaames/</t>
  </si>
  <si>
    <t>hywBEaGiO4k</t>
  </si>
  <si>
    <t>2017 01 06</t>
  </si>
  <si>
    <t>https://youtu.be/bD7KnZwR0zc</t>
  </si>
  <si>
    <t>Designing Robots For Future Space Exploration</t>
  </si>
  <si>
    <t>The Intelligent Robotics Group at NASA Ames Research Center has more than 25 years of experience in building robots and developing software to allow humans and robots to work together. One of their key developments is a 3D user interface called Visual Environment for Remote Virtual Exploration, or VERVE, that allows a human operator to see the world from the perspective of the robot. VERVE has proved to be useful with many different types of remotely operated robots in a variety of applications. Through a technology transfer, a version of VERVE has been adapted by Nissan North America for use in their autonomous vehicle systems.
NASA Ames Research Center is located in the heart of California's Silicon Valley. Follow us on social media to hear about the latest developments in space, science and technology.
Facebook
https://www.facebook.com/nasaames/
Twitter
https://twitter.com/NASAAmes
Instagram
https://www.instagram.com/nasaames/</t>
  </si>
  <si>
    <t>bD7KnZwR0zc</t>
  </si>
  <si>
    <t>2016 12 30</t>
  </si>
  <si>
    <t>https://youtu.be/rfl5BS8TcUw</t>
  </si>
  <si>
    <t>NASA Ames Research Center  2016 Year In Review</t>
  </si>
  <si>
    <t>2016 presented the opportunity for NASA's Ames Research Center to meet its challenges and opportunities head on.  Projects ranged from testing the next generation of air traffic control software to studying the stars of our galaxy.  From developing life science experiments that flew aboard the International Space Station to helping protect our planet through airborne Earth observation campaigns.
NASA's missions and programs are challenging, and the people at Ames Research Center continue to reach new heights and reveal the unknown for the benefit of all humankind. Learn more: https://www.nasa.gov/ames
NASA Ames Research Center is located in the heart of California's Silicon Valley. Follow us on social media to hear about the latest developments in space, science and technology.
Facebook
https://www.facebook.com/nasaames/
Twitter
https://twitter.com/NASAAmes
Instagram
https://www.instagram.com/nasaames/</t>
  </si>
  <si>
    <t>rfl5BS8TcUw</t>
  </si>
  <si>
    <t>2016 12 23</t>
  </si>
  <si>
    <t>https://youtu.be/y8VDQj2TUUk</t>
  </si>
  <si>
    <t>NASA’s “Hidden Figures” Inspire Today’s Women</t>
  </si>
  <si>
    <t>NASA mathematician Katherine Johnson played an integral role in the early days of America's space program. With a slide rule and a pencil, Johnson was responsible for calculating orbital trajectories of numerous space flights, including Alan Shepard's Freedom 7, the first American in space, and the Apollo 11 flight to the moon. Her brilliance and perseverance, told in the movie "Hidden Figures," still resonate with employees at NASA's Ames Research Center today. Learn more: https://www.nasa.gov/modernfigures
NASA Ames Research Center is located in the heart of California's Silicon Valley. Follow us on social media to hear about the latest developments in space, science and technology.
Facebook
https://www.facebook.com/nasaames/
Twitter
https://twitter.com/NASAAmes
Instagram
https://www.instagram.com/nasaames/</t>
  </si>
  <si>
    <t>y8VDQj2TUUk</t>
  </si>
  <si>
    <t>2016 12 16</t>
  </si>
  <si>
    <t>https://youtu.be/2f5-1lF8oDI</t>
  </si>
  <si>
    <t>Inside NASA’s Virtual Air Traffic Control Tower</t>
  </si>
  <si>
    <t>Heading home for the holidays may fill you with joy, as well as a little dread at the thought of the complexities of air travel at one of the busiest times of the year. The good news is that NASA is working on new technologies and concepts in air traffic management that will not only provide some relief from holiday travel headaches, but increase the efficiency, safety and environmental friendliness of air transportation.
Today, researchers are testing these new tools at FutureFlight Central, a comprehensive, 360-degree simulation of an air traffic control tower at NASA Ames Research Center in California’s Silicon Valley. Learn more: http://go.nasa.gov/2hGGTfV
NASA Ames Research Center is located in the heart of California's Silicon Valley. Follow us on social media to hear about the latest developments in space, science and technology.
Facebook
https://www.facebook.com/nasaames/
Twitter
https://twitter.com/NASAAmes
Instagram
https://www.instagram.com/nasaames/</t>
  </si>
  <si>
    <t>2f5-1lF8oDI</t>
  </si>
  <si>
    <t>2016 12 09</t>
  </si>
  <si>
    <t>https://youtu.be/bmlbXa5Vnaw</t>
  </si>
  <si>
    <t>NASA Ames Research Center Hosts 2017 Breakthrough Prize Ceremony</t>
  </si>
  <si>
    <t>NASA's Ames Research Center in Silicon Valley was the location of the 5th annual Breakthrough Prize ceremony, honoring scientific achievement. Researchers and engineers rubbed shoulders with Hollywood actors, musicians, astronauts, sports heroes and Silicon Valley luminaries on the red carpet. Winners were honored with $3 million dollar prizes in the categories of physics, life sciences and mathematics with more than $25 million dollars awarded during the ceremony.
NASA Ames Research Center is located in the heart of California's Silicon Valley. Follow us on social media to hear about the latest developments in space, science and technology.
Facebook
https://www.facebook.com/nasaames/
Twitter
https://twitter.com/NASAAmes
Instagram
https://www.instagram.com/nasaames/</t>
  </si>
  <si>
    <t>bmlbXa5Vnaw</t>
  </si>
  <si>
    <t>2016 12 04</t>
  </si>
  <si>
    <t>https://youtu.be/bWGfMOJSa-c</t>
  </si>
  <si>
    <t>Inside The Heart Of The World’s Largest Flying Observatory</t>
  </si>
  <si>
    <t>The Stratospheric Observatory for Infrared Astronomy (SOFIA) is the largest airborne observatory in the world, capable of making observations that are impossible for even the largest and highest ground-based telescopes. SOFIA is an extensively modified Boeing 747SP aircraft carrying a reflecting telescope with an effective diameter of 2.5 meters (100 inches). SOFIA studies many different kinds of astronomical objects and phenomena, including star birth and death, the formation of new solar systems, black holes at the center of galaxies, and complex molecules in space. SOFIA's instruments — cameras, spectrometers, and photometers — operate in the near-, mid- and far-infrared wavelengths and allow scientists onboard to study the solar system and beyond while flying at 38,000- 45,000 feet. Learn more: http://go.nasa.gov/2gQ5AFF
NASA Ames Research Center is located in the heart of California's Silicon Valley. Follow us on social media to hear about the latest developments in space, science and technology.
Facebook
https://www.facebook.com/nasaames/
Twitter
https://twitter.com/NASAAmes
Instagram
https://www.instagram.com/nasaames/</t>
  </si>
  <si>
    <t>bWGfMOJSa-c</t>
  </si>
  <si>
    <t>2016 11 23</t>
  </si>
  <si>
    <t>https://youtu.be/YSiXrQKTNm4</t>
  </si>
  <si>
    <t>Meet Pleiades, NASA's Most Powerful Supercomputer</t>
  </si>
  <si>
    <t>The Pleiades supercomputer at NASA's Ames Research Center, recently named the 13th fastest computer in the world, provides scientists and researchers high-fidelity numerical modeling of complex systems and processes.  By using detailed analyses and visualizations of large-scale data, Pleiades is helping to advance human knowledge and technology, from designing the next generation of aircraft and spacecraft to understanding the Earth's climate and the mysteries of our galaxy.
Explore this story and more online at http://go.nasa.gov/2ggQBAz
NASA Ames Research Center is located in the heart of California's Silicon Valley. Follow us on social media to hear about the latest developments in space, science and technology.
Facebook
https://www.facebook.com/nasaames/
Twitter
https://twitter.com/NASAAmes
Instagram
https://www.instagram.com/nasaames/</t>
  </si>
  <si>
    <t>YSiXrQKTNm4</t>
  </si>
  <si>
    <t>2016 11 19</t>
  </si>
  <si>
    <t>https://youtu.be/OM-SWMmrOsk</t>
  </si>
  <si>
    <t>In Hawaii, NASA Researchers Practice Doing Science On Mars</t>
  </si>
  <si>
    <t>Researchers from NASA Ames Research Center and the University of Hawaii, Hilo, spent 18 days simulating science activities on the surface of Mars.  Although no spacesuits were used, scientist hiked around Hawaii Volcanoes National Park on the Big Island of Hawaii and collected rock samples like they would on the Red Planet.
One goal of the Biologic Analog Science Associated with Lava Terrains (BASALT) project is to develop rules and protocols that could be used on an actual Mars mission to identify and protect geologic samples that could contain life.  Communications with a mission control room were delayed, to simulate actual transmission times between Earth and Mars.
Explore this story and more online at http://go.nasa.gov/2fYSeq2
NASA Ames Research Center is located in the heart of California's Silicon Valley. Follow us on social media to hear about the latest developments in space, science and technology.
Facebook
https://www.facebook.com/nasaames/
Twitter
https://twitter.com/NASAAmes
Instagram
https://www.instagram.com/nasaames/</t>
  </si>
  <si>
    <t>OM-SWMmrOsk</t>
  </si>
  <si>
    <t>2016 11 10</t>
  </si>
  <si>
    <t>https://youtu.be/RrJYV8bioIc</t>
  </si>
  <si>
    <t>NASA Designs Ultra-light Wings That Change Shape During Flight</t>
  </si>
  <si>
    <t>Early studies of aerodynamics showed that the shape of a wing has enormous effects on flight – but there isn’t just one “best” wing shape. That definition will change for different aircraft, for different flights of the same aircraft, and even for different segments of a single flight. The Mission Adaptive Digital Composites Aerostructures Technology, or MADCAT, team at NASA’s Ames Research Center is designing a wing that can change its shape to adapt to changing flight conditions. Constructed of lightweight lattice structures made of carbon fiber materials, the goal is to reduce drag, leading to more efficient airplanes.
Explore this story and more online at http://go.nasa.gov/2fv0duU
NASA Ames Research Center is located in the heart of California's Silicon Valley. Follow us on social media to hear about the latest developments in space, science and technology.
Facebook
https://www.facebook.com/nasaames/
Twitter
https://twitter.com/NASAAmes
Instagram
https://www.instagram.com/nasaames/</t>
  </si>
  <si>
    <t>RrJYV8bioIc</t>
  </si>
  <si>
    <t>2016 11 04</t>
  </si>
  <si>
    <t>https://youtu.be/vklMRx_T2BY</t>
  </si>
  <si>
    <t>Pegasus5 - NASA Software of the Year</t>
  </si>
  <si>
    <t>When going to space, it's better to test your rockets virtually before you send them to the launchpad. Learn more about the Pegasus 5 software and NASA's Advanced Supercomputing on the NASA in Silicon Valley podcast: https://soundcloud.com/nasa/stuart-rogers-advanced-supercomputing?in=nasa/sets/nasa-in-silicon-valley</t>
  </si>
  <si>
    <t>vklMRx_T2BY</t>
  </si>
  <si>
    <t>2016 10 28</t>
  </si>
  <si>
    <t>https://youtu.be/ZeCgMdaBrwM</t>
  </si>
  <si>
    <t>NASA Conducts ‘Out of Sight’ Drone Tests in Nevada</t>
  </si>
  <si>
    <t>Blazing a trail for safely integrating drones into the national airspace, a team from NASA’s Ames Research Center on Oct. 19 flew four uncrewed aircraft – commonly called drones – at Reno-Stead Airport in Reno, Nevada. For more information, visit http://www.nasa.gov/feature/ames/nasa-plans-first-beyond-visual-line-of-sight-drone-demonstration-in-nevada</t>
  </si>
  <si>
    <t>ZeCgMdaBrwM</t>
  </si>
  <si>
    <t>2016 10 24</t>
  </si>
  <si>
    <t>https://youtu.be/o6oiZxd6Es8</t>
  </si>
  <si>
    <t>SOFIA  Astronomy from the Stratosphere</t>
  </si>
  <si>
    <t>The Stratospheric Observatory for Infrared Astronomy, SOFIA, is a Boeing 747SP jetliner modified to carry a 100-inch diameter telescope. It is a joint project of NASA and the German Aerospace Center, DLR. NASA’s Ames Research Center in California’s Silicon Valley manages the SOFIA program, science and mission operations in cooperation with the Universities Space Research Association headquartered in Columbia, Maryland, and the German SOFIA Institute (DSI) at the University of Stuttgart.</t>
  </si>
  <si>
    <t>o6oiZxd6Es8</t>
  </si>
  <si>
    <t>2016 10 15</t>
  </si>
  <si>
    <t>https://youtu.be/3wWkUotHz8I</t>
  </si>
  <si>
    <t>NASA's Mars Trek Software</t>
  </si>
  <si>
    <t>Why wait? Plan your future Mars expedition now using NASA's Mars Trek software on your personal computer. Check out https://sservi.nasa.gov for more info.</t>
  </si>
  <si>
    <t>3wWkUotHz8I</t>
  </si>
  <si>
    <t>2016 09 29</t>
  </si>
  <si>
    <t>https://youtu.be/ZvnrjF3vnN4</t>
  </si>
  <si>
    <t>40 Years of Safer Aviation Through Reporting</t>
  </si>
  <si>
    <t>We're celebrating 40 years of safer aviation made possible through our Aviation Safety Reporting System.
http://www.nasa.gov/ames/feature/40-Years-of-Safer-Aviation-through-Reporting</t>
  </si>
  <si>
    <t>ZvnrjF3vnN4</t>
  </si>
  <si>
    <t>2016 03 21</t>
  </si>
  <si>
    <t>https://youtu.be/kLlILnQjGfc</t>
  </si>
  <si>
    <t>Animation  The Early Flash of an Exploding Star, Caught by Kepler</t>
  </si>
  <si>
    <t>The brilliant flash of an exploding star’s shockwave—what astronomers call the “shock breakout” -- is illustrated in this cartoon animation. The animation begins with a view of a red supergiant star that is 500 times bigger and 20,000 brighter than our sun. When the star’s internal furnace can no longer sustain nuclear fusion its core to collapses under gravity. A shockwave from the implosion rushes upward through the star’s layers. The shockwave initially breaks through the star’s visible surface as a series of finger-like plasma jets. Only 20 minute later the full fury of the shockwave reaches the surface and the doomed star blasts apart as a supernova explosion. This animation is based on photometric observations made by NASA’s Kepler space telescope. By closely monitoring the star KSN 2011d, located 1.2 billion light-years away, Kepler caught the onset of the early flash and subsequent explosion. 
Read more: http://www.nasa.gov/feature/ames/Kepler/caught-for-the-first-time-the-early-flash-of-an-exploding-star
Credit: NASA Ames, STScI/G. Bacon</t>
  </si>
  <si>
    <t>kLlILnQjGfc</t>
  </si>
  <si>
    <t>2016 03 10</t>
  </si>
  <si>
    <t>https://youtu.be/5PrV0EDRtzw</t>
  </si>
  <si>
    <t>NASA Ames Participates in 5th Annual California Aerospace Week</t>
  </si>
  <si>
    <t>NASA's Ames Research Center, Armstrong Flight Research Center and the Jet Propulsion Laboratory all participated in the 5th Annual California Aerospace Week in Sacramento, Calif.  While leadership of the three Centers met with Governor Brown to discuss the Agency's work in the state, legislators and the public visited displays and learned about NASA’s work in  aeronautics, earth sciences, satellites and solar system exploration.
For more information about NASA Ames, please visit http://www.nasa.gov/ames</t>
  </si>
  <si>
    <t>5PrV0EDRtzw</t>
  </si>
  <si>
    <t>2016 03 04</t>
  </si>
  <si>
    <t>https://youtu.be/CJzGlZ08Df4</t>
  </si>
  <si>
    <t>Administrator Bolden and Congressman Honda Visit NASA Ames</t>
  </si>
  <si>
    <t>NASA Administrator Charlie Bolden and United States Congressman Mike Honda (D-CA, 17th District) recently visited NASA's Ames Research Center to see the cutting edge technology under development.
For more information about NASA Ames, please visit http://www.nasa.gov/ames</t>
  </si>
  <si>
    <t>CJzGlZ08Df4</t>
  </si>
  <si>
    <t>2016 02 03</t>
  </si>
  <si>
    <t>https://youtu.be/Ad8b7HLwqjE</t>
  </si>
  <si>
    <t>Second Life for Historic Hangar One Wood</t>
  </si>
  <si>
    <t>When the Navy de-skinned historic Hangar One for environmental reasons, a company was able to reclaim most of the old-growth redwood used in the construction of the hangar. The San Francisco 49ers used 8 acres-worth of the wood in their new Levi's Stadium, including walls and bars in the premiere suites level and in rooftop benches and planter boxes on the solar terrace.  By including locally sourced and reclaimed material, the stadium was granted LEED Gold certification, becoming the first football stadium to achieve that sustainability status.
For more information about NASA Ames, please visit http://www.nasa.gov/ames</t>
  </si>
  <si>
    <t>Ad8b7HLwqjE</t>
  </si>
  <si>
    <t>2015 12 18</t>
  </si>
  <si>
    <t>https://youtu.be/kRCYsbWbss8</t>
  </si>
  <si>
    <t>Dr. José Funes - Pensar El Comienzo y El Final del Universo</t>
  </si>
  <si>
    <t>NASA Ames Serie de Verano 2015. A lo largo de la historia, los seres humanos han utilizado la religión y la ciencia para explicar el mundo, el universo y el origen de la vida. Nuestro futuro depende de nuestra capacidad para entender la Tierra y más allá del universo. 
A veces, estos pueden haber sido vistos como dos campos diferentes, polarizando la metodología que usamos al estudiar de dónde venimos y hacia dónde vamos. Terminará toda la vida en la Tierra, o es la vida un fenómeno común en el universo? Padre Doctor José Funes ofrece una visión sobre la cosmología del Vaticano.
NASA Ames 2015 Summer Series. Throughout history, humans have used religion and science to explain the world, the universe and the origin of life. Our future lies in our ability to understand Earth and the universe beyond. At times, these may have been seen as two different camps, polarizing the methodology by which we study where we came from and where we are going. Will all life end with Earth, or is life a common phenomenon in the universe? Father Doctor José Funes provides an insight on cosmology from the Vatican.</t>
  </si>
  <si>
    <t>kRCYsbWbss8</t>
  </si>
  <si>
    <t>2015 12 16</t>
  </si>
  <si>
    <t>https://youtu.be/_sRg0AJg2kg</t>
  </si>
  <si>
    <t>Patricia Parsons-Wingerter - Fractal-Based Mapping of Vascular Patterning</t>
  </si>
  <si>
    <t>NASA Ames 2015 Summer Series. If you can visualize a process you can better understand the laws that govern it. The imaging of vascular responses to the variables encountered in the space environment may expand our fundamental understanding of human space exploration and terrestrial life.
Visualization enables the diagnosis and prediction of potential risks in biological and physical systems. The vascular system is a super highway used by complex biological organisms to sustain life. Dr. Patricia Parsons-Wingerter will illuminate the research behind mapping vascular systems for multiple uses including human spaceflight.</t>
  </si>
  <si>
    <t>_sRg0AJg2kg</t>
  </si>
  <si>
    <t>2015 12 11</t>
  </si>
  <si>
    <t>https://youtu.be/1JfGr5795p8</t>
  </si>
  <si>
    <t>William Colburn - Destroy Saturn V! and other Apollo Topics</t>
  </si>
  <si>
    <t>NASA Ames 2015 Summer Series. NASA’s Apollo program consisted of iconic missions that ushered in the Space Age. Apollo brought us to the moon, irreversibly proving our ability to leave our home planet Earth for another destination in our solar system.
It was a momentous program, requiring massive technology, logistical and engineering developments to achieve mission success. William Colburn describes the challenging design constraints from his work for the Saturn V rocket and the Apollo program.</t>
  </si>
  <si>
    <t>1JfGr5795p8</t>
  </si>
  <si>
    <t>https://youtu.be/HnHCP589Dvg</t>
  </si>
  <si>
    <t>NASA Small Satellites to Demonstrate Swarm Communications and Autonomy</t>
  </si>
  <si>
    <t>NASA’s two Nodes small satellites hitched a ride to the International Space Station on the fourth Orbital ATK cargo mission, which launched on Dec. 6. Once aboard the station, the satellites will be deployed into low-Earth orbit in early 2016 to test out the potential for using multiple, small, low-cost satellites to perform complex science missions.
For more information about NASA's Ames Research Center, please visit: http://www.nasa.gov/ames</t>
  </si>
  <si>
    <t>HnHCP589Dvg</t>
  </si>
  <si>
    <t>2015 12 09</t>
  </si>
  <si>
    <t>https://youtu.be/z2pdkeBl2NA</t>
  </si>
  <si>
    <t>Justin Kasper - Sending a Probe Into the Atmosphere of Our Sun</t>
  </si>
  <si>
    <t>NASA Ames 2015 Summer Series. Our sun consistently emits massive amounts of energy in all directions into the cold void of space. It produces the energy that sustains life on our planet and can produce flares that threaten our space-based assets.
Understanding the forces that lead to solar flares and solar wind is important for the advancement of NASA’s space science and exploration missions. Dr. Justin Kasper from the Smithsonian Astrophysical Observatory will describe the mission and objectives of NASA’s next heliophysics mission, the Solar Probe Plus spacecraft; a mission that will repeatedly dive past the sun to obtain the first direct samples of the solar atmosphere.</t>
  </si>
  <si>
    <t>z2pdkeBl2NA</t>
  </si>
  <si>
    <t>2015 12 01</t>
  </si>
  <si>
    <t>https://youtu.be/wP2ymMd7g7U</t>
  </si>
  <si>
    <t>Tom Edwards  NASA Ames' Role in the Future of Exploration, Science and Aeronautics</t>
  </si>
  <si>
    <t>NASA Ames 2015 Summer Series. At NASA Ames Research Center, we conduct the research and develop the technologies that push the envelope of NASA aeronautics and space exploration missions; we change the way humanity sees and interacts with the world.
Ames uses the Agency’s strategic vision as a guide and a goal for the innovations developed by our core capabilities and collaborations. Dr. Edwards, the Deputy Center Director of Ames, presents NASA’s strategic vision and using examples to demonstrate how Ames’ core capabilities are an integral part of NASA’s future.</t>
  </si>
  <si>
    <t>wP2ymMd7g7U</t>
  </si>
  <si>
    <t>2015 11 27</t>
  </si>
  <si>
    <t>https://youtu.be/Qtab-G_WU_k</t>
  </si>
  <si>
    <t>Dr. Rhea Seddon - Rats, Folks and Jellyfish  Studying Life in Space</t>
  </si>
  <si>
    <t>NASA Ames 2015 Summer Series. Astronaut Dr. Rhea Seddon was key to the early life sciences research conducted on the Space Shuttle. She was a mission specialist for STS-51-D (Discovery) and STS-40 (Columbia; Spacelab Life Sciences-1), and a payload commander for STS-58 (Columbia; SLS-2).  Dr. Seddon describes her experiences and insight gained from being a physician, astronaut and educator.
The environment in space consists of variables that are novel for Earth-based species.  While these disruptive factors may pose a risk for human long-term deep space voyages, they also provide new insights and opportunities for understanding life on Earth and beyond.</t>
  </si>
  <si>
    <t>Qtab-G_WU_k</t>
  </si>
  <si>
    <t>2015 11 19</t>
  </si>
  <si>
    <t>https://youtu.be/atGarMy4TcM</t>
  </si>
  <si>
    <t>Robert Swan - Leadership on the Edge</t>
  </si>
  <si>
    <t>NASA Ames 2015 Summer Series. When challenged by extreme situations, we gain insight about our surroundings. At NASA, we push the envelop of science and technology to explore extreme environments and reveal the unknown for the benefit of all humankind. Our successes are dependent on vision, teamwork, leadership and our ability to adapt lessons learned to new situations.
 Robert Swan, OBE (Order of the British Empire), FRGS (Fellow of the Royal Geographical Society), is the first person to walk to both the North and South Poles. In his Summer Series Colloquium, he shares lessons learned on teamwork and leadership gained from his quest to the poles and his goal to ensure the preservation of Antarctica.</t>
  </si>
  <si>
    <t>atGarMy4TcM</t>
  </si>
  <si>
    <t>2015 11 17</t>
  </si>
  <si>
    <t>https://youtu.be/_I8FqFgUtJg</t>
  </si>
  <si>
    <t>Dr. Temple Grandin - Helping Different Kinds of Minds Solve Problems</t>
  </si>
  <si>
    <t>NASA Ames 2015 Summer Series. Disruptive ideas that lead to innovation typically start with individuals that have a vision that does not conform to the accepted view. At NASA, we maximize innovation and success by embracing diversity of thought and approach.
Advancement in science and technology is accelerated by having a diverse team working together on a common goal. Dr. Temple Grandin is Professor of Animal Science at Colorado State University. Grandin describes different methods of thinking in pursuit of fostering better communication.</t>
  </si>
  <si>
    <t>_I8FqFgUtJg</t>
  </si>
  <si>
    <t>2015 11 12</t>
  </si>
  <si>
    <t>https://youtu.be/l2p3SBIvp18</t>
  </si>
  <si>
    <t>Jason Crusan - Pioneering Space  Not Your Great-Great-Grandparent's Manifest Destiny</t>
  </si>
  <si>
    <t>NASA Ames 2015 Summer Series. Exploration is an innate characteristic of the human species. By launching into the unknown, NASA drives our expeditions beyond Earth and embarks in the long-term efforts of “pioneering space” for this and future generations. 
NASA will develop the ability for humans to go farther and stay longer in space with an ever-decreasing need to be reliant on Earth. Jason Crusan, Director of Advanced Exploration Systems Division at NASA Headquarters, describes what the future of pioneering space will look like in the galactic Wild West.</t>
  </si>
  <si>
    <t>l2p3SBIvp18</t>
  </si>
  <si>
    <t>2015 11 07</t>
  </si>
  <si>
    <t>https://youtu.be/CB-a5orPQxo</t>
  </si>
  <si>
    <t>NACA Panel - The NACA  A Hundred Year Legacy</t>
  </si>
  <si>
    <t>NASA Ames 2015 Summer Series. Understanding the past provides insight into our identity and NASA’s history lies within NACA, the National Advisory Committee for Aeronautics. NACA's culture of conducting cutting edge research became the spirit of NASA and laid the foundation for America's leap into space.
NACA was established on March 3, 1915 in order to promote aeronautical research and was the source behind our air superiority during WWII. The Panel delves into the legacy of the NACA.</t>
  </si>
  <si>
    <t>CB-a5orPQxo</t>
  </si>
  <si>
    <t>2015 11 04</t>
  </si>
  <si>
    <t>https://youtu.be/WjMduf88jvw</t>
  </si>
  <si>
    <t>Chuck Duff - Taking the Rearview Mirror Test and Passing with Flying Colors!</t>
  </si>
  <si>
    <t>NASA Ames 2015 Summer Series. A strong mission guides actions and conduct, and focused guidelines can help achieve great objectives. Chuck Duff is the former Director of Center Operations at NASA Ames Research Center, one of the nation's premiere aerospace research laboratories.
Break-through aeronautics and space exploration R&amp;D and leading edge missions would not be possible without great Center operations support. Duff shares the rules that he has learned through his rich career at NASA and the United States Air Force.</t>
  </si>
  <si>
    <t>WjMduf88jvw</t>
  </si>
  <si>
    <t>2015 10 30</t>
  </si>
  <si>
    <t>https://youtu.be/9UQ6zC0b8os</t>
  </si>
  <si>
    <t>Kevin Reynolds - Affordable Airplanes  Modular Design and Additive Manufacturing</t>
  </si>
  <si>
    <t>NASA Ames 2015 Summer Series. Necessity drives innovation, and combining diverse fields yields innovative solutions that advance the capability of our technology. At NASA Ames, a project called FrankenEye combines salvaged, unmanned air systems parts with 3D printed materials to resurrect old aircraft.
In the field of unmanned aerial vehicles for science, researchers are looking for longer flight times and increased payload capability. Benefits of the additive manufacturing approach include a decrease in development time and project costs and an increase in survivability, efficiency, capability, and endurance. Kevin Reynolds describes a technology hybrid that serves as a unique approach for optimizing flight parameters.</t>
  </si>
  <si>
    <t>9UQ6zC0b8os</t>
  </si>
  <si>
    <t>2015 10 27</t>
  </si>
  <si>
    <t>https://youtu.be/Q4qsEz9ILGc</t>
  </si>
  <si>
    <t>Jeremy Vander Kam - Burn to Shine  Experiences and Lessons from the Orion Heat Shield</t>
  </si>
  <si>
    <t>NASA Ames 2015 Summer Series. NASA’s mission to push the limits of human exploration to beyond low earth orbit and to Mars will take humans farther than ever before. Achieving these goals requires collaborations and development of new technology.
NASA Ames’ expertise in re-entry technology is helping develop the architecture to achieve these goals. The Orion Heat Shield is an example of the materials and technology development needed to sustain heating rates far greater than missions returning from the International Space Station. Jeremy Vander Kam describes details working with this engineering and scientific marvel.</t>
  </si>
  <si>
    <t>Q4qsEz9ILGc</t>
  </si>
  <si>
    <t>2015 10 23</t>
  </si>
  <si>
    <t>https://youtu.be/wbFaH6-He5g</t>
  </si>
  <si>
    <t>Dr. José Funes - A Cosmic End  From the Earth to the Universe</t>
  </si>
  <si>
    <t>NASA Ames 2015 Summer Series. Throughout history, humans have used religion and science to explain the world, the universe and the origin of life. Our future lies in our ability to understand Earth and the universe beyond. 
At times, these may have been seen as two different camps, polarizing the methodology by which we study where we came from and where we are going. Will all life end with Earth, or is life a common phenomenon in the universe? Father Doctor José Funes provides an insight on cosmology from the Vatican.</t>
  </si>
  <si>
    <t>wbFaH6-He5g</t>
  </si>
  <si>
    <t>2015 10 21</t>
  </si>
  <si>
    <t>https://youtu.be/PE9ZwsZyaW0</t>
  </si>
  <si>
    <t>Dr. Ruth Globus - Flying Through the Ages  Rodent Research for Human Health</t>
  </si>
  <si>
    <t>NASA Ames 2015 Summer Series. In our quest to bring humanity to the stars, we learn about ourselves, fundamental biology and how to extend our lives. NASA Ames has a rich history of conducting long-duration space-based investigations.
Rodents are a model organism to study the short and long term effects of space travel. Building on its space shuttle experience, NASA Ames has developed the Rodent Research Habitat for the International Space Station to implement space biology investigations. Dr. Ruth Globus' seminar takes us into the world of rodent research in space and explains how it can support human health.</t>
  </si>
  <si>
    <t>PE9ZwsZyaW0</t>
  </si>
  <si>
    <t>2015 10 16</t>
  </si>
  <si>
    <t>https://youtu.be/Gw_51xU41w0</t>
  </si>
  <si>
    <t>NASA Ames Completes Successful Heat Shield Testing for Future Mars Exploration Vehicles</t>
  </si>
  <si>
    <t>As NASA missions to Mars progress with science and complex human exploration missions, spacecraft will require larger heat shields to protect against the extreme heat of entering a planet's atmosphere and decelerating at a safe altitude in the thin Martian atmosphere.
NASA’s Adaptive Deployable Entry and Placement Technology (ADEPT) is one solution. ADEPT is a mechanically-deployable heat shield concept using carbon fabric: a flexible heat shield that expands to “open” like an umbrella.
For more information about NASA Ames, please visit http://www.nasa.gov/ames</t>
  </si>
  <si>
    <t>Gw_51xU41w0</t>
  </si>
  <si>
    <t>2015 10 14</t>
  </si>
  <si>
    <t>https://youtu.be/2duMRHaR-no</t>
  </si>
  <si>
    <t>Christina Ngo  It's a Fluid World</t>
  </si>
  <si>
    <t>NASA Ames 2015 Summer Series. Visualizing and understanding fluid motion has given us insight into many disciplines including aeronautical design, next generation spacecraft and ground vehicles, evolution of stars, weather patterns, ocean currents, plate tectonics and even blood circulation.
The Fluid Mechanics Lab at NASA Ames Research Center uses various visualization techniques to optimize the design of aircraft and allow for more efficient, cost-effective vehicles. NASA Ames has a strong history in aeronautics, hosting the largest wind tunnel in the world and other state-of-the-art aeronautics facilities that support fundamental research in fluid dynamics. Christina Ngo describes the groundbreaking research conducted by NASA Ames’ Experimental Aero-Physics Branch and details how researchers study aerodynamic performance.</t>
  </si>
  <si>
    <t>2duMRHaR-no</t>
  </si>
  <si>
    <t>2015 10 07</t>
  </si>
  <si>
    <t>https://youtu.be/a0drVp5Ab1E</t>
  </si>
  <si>
    <t>Dr. Lee Stone - Brain Function Through the Eyes of the Beholder</t>
  </si>
  <si>
    <t>NASA Ames 2015 Summer Series. Our eyes are critical sensors that provide endless data, providing information that our brains use to create reality. They also drive our need for exploration; our desire to visit the cosmos is born of our view of the night sky.
The Visuomotor Control Laboratory (VCL) at NASA Ames conducts neuroscience research on the link between eye movements and brain function to provide an efficient and quantitative means of monitoring human perceptual performance. The VCL aims to make dramatic improvements in mission success through analysis, experimentation, and modeling of human performance and human-automation interaction. Dr. Lee Stone elaborates on how this research is conducted and how it contributes to NASA’s mission and advances human-centered design and operations of complex aerospace systems.</t>
  </si>
  <si>
    <t>a0drVp5Ab1E</t>
  </si>
  <si>
    <t>2015 10 06</t>
  </si>
  <si>
    <t>https://youtu.be/nAthdQpjFwg</t>
  </si>
  <si>
    <t>My Martian Moment  Dr. Chris McKay, Perchlorates on Mars</t>
  </si>
  <si>
    <t>NASA Ames' Chris McKay is a planetary scientist, whose research includes planetary atmospheres and on the origins and evolution of life in the Solar System and the Universe.  His work also includes planning the next generation of science instruments needed to better understand the chemicals and composition of the dirt on the surface of Mars. 
For more information about Dr. McKay's research and NASA Ames, please visit http://www.nasa.gov/ames</t>
  </si>
  <si>
    <t>nAthdQpjFwg</t>
  </si>
  <si>
    <t>2015 10 01</t>
  </si>
  <si>
    <t>https://youtu.be/tOb9ryDc8Jc</t>
  </si>
  <si>
    <t>My Martian Moment - Dr. David Blake, CheMin</t>
  </si>
  <si>
    <t>Ames' David Blake developed the Chemistry and Mineralogy instrument, or CheMin for short, which is currently operating on NASA's Curiosity Mars rover. It identifies and measures the abundance of various minerals on the Martian surface. The instrument is built around a highly compact X-ray diffraction unit, the first of its kind to operate on a planet besides Earth. CheMin can quickly analyze soil samples, helping scientists understand the composition and history of the Martian surface.
For more information about CheMin, please visit http://www.nasa.gov/msl
For more information about NASA Ames, please visit http://www.nasa.gov/ames</t>
  </si>
  <si>
    <t>tOb9ryDc8Jc</t>
  </si>
  <si>
    <t>https://youtu.be/KBtXuBuZPpQ</t>
  </si>
  <si>
    <t>Andy Weir - The Martian  How Science Drove the Plot</t>
  </si>
  <si>
    <t>NASA Ames 2015 Summer Series. Science fiction stories inspire us to imagine the impossible while leaving us with blueprints for the future. Science inspires science fiction, and NASA makes science fiction a reality.
NASA’s Journey to Mars sets a goal beyond anything humanity has ever reached. With this monumental vision, we outline the parameters needed for survival. We put ourselves into the spacesuit of a Martian explorer and design what they need. In his novel, The Martian, Andy Weir communicates a quest for survival-- a thought experiment in innovation and ingenuity. Andy Weir will describe how science drove the plot of The Martian, illuminating the connectivity between science fiction and science fact.</t>
  </si>
  <si>
    <t>KBtXuBuZPpQ</t>
  </si>
  <si>
    <t>2015 08 07</t>
  </si>
  <si>
    <t>https://youtu.be/C7mNgxnodeM</t>
  </si>
  <si>
    <t>The Next Era of Aviation  Unmanned Aircraft Systems Traffic Management Convention</t>
  </si>
  <si>
    <t>NASA recently hosted the 2015 Unmanned Aircraft Systems Traffic Management (UTM) Convention.  It brought together a broad domestic and international audience of government and civilian representatives, industry and academia, aviation, agriculture, film and other industries, to understand and deﬁne the impact and challenges that lie ahead for these small flying vehicles.
For more information about NASA Ames, please visit: http://www.nasa.gov/ames</t>
  </si>
  <si>
    <t>C7mNgxnodeM</t>
  </si>
  <si>
    <t>2015 07 23</t>
  </si>
  <si>
    <t>https://youtu.be/G_zcEgx1IgQ</t>
  </si>
  <si>
    <t>NASA’s Kepler Mission Discovers Bigger, Older Cousin to Earth</t>
  </si>
  <si>
    <t>NASA's Kepler mission has confirmed the first near-Earth-size planet in the “habitable zone” around a sun-like star. The newly discovered Kepler-452b is the smallest planet to date discovered orbiting in the habitable zone -- the area around a star where liquid water could pool on the surface of an orbiting planet -- of a G2-type star, like our sun. The confirmation of Kepler-452b brings the total number of confirmed planets to 1,030. This video shows an artist's concept that depicts one possible appearance of the planet Kepler-452b.
For more information about the Kepler mission, please visit http://www.nasa.gov/kepler
For more information about NASA Ames, please visit http://www.nasa.gov/ames</t>
  </si>
  <si>
    <t>G_zcEgx1IgQ</t>
  </si>
  <si>
    <t>2015 06 17</t>
  </si>
  <si>
    <t>https://youtu.be/rT6lqZiu1FM</t>
  </si>
  <si>
    <t>Mass measurement of a Mars-size exoplanet</t>
  </si>
  <si>
    <t>A team of astronomers have measured the mass and size of the smallest exoplanet yet, a Mars-sized planet named Kepler-138b orbiting a red dwarf star about 200 light years from the Solar System. 
The animation shows the mass-radius diagram based on measurements of 127 exoplanets. The video begins by showing planets with masses similar to Jupiter and slowly zooms towards small masses and radii planets to display a comparison of the physical properties of the Kepler-138 planets relative to Earth, Venus, Mars and Mercury.
The planet Kepler-138b is the first exoplanet smaller than the Earth to have both its mass and its size measured, and is one of three planets that orbit the star Kepler-138, and pass in front of it, or transit, every orbit. Each time a planet transits the star, it blocks a small fraction of the star's light, allowing astronomers to measure the size of the planet. All three planets were identified by NASA's Kepler mission that has discovered over a thousand planets around other stars. Credit: Jason Rowe, NASA Ames/SETI Institute</t>
  </si>
  <si>
    <t>rT6lqZiu1FM</t>
  </si>
  <si>
    <t>2015 05 14</t>
  </si>
  <si>
    <t>https://youtu.be/Tw-q3uM_5_0</t>
  </si>
  <si>
    <t>Kepler Observes Neptune Dance with Its Moons</t>
  </si>
  <si>
    <t>Seventy days worth of solar system observations from NASA's Kepler spacecraft, taken during its reinvented "K2" mission, are highlighted in this sped-up movie. The planet Neptune appears on day 15, followed by its moon Triton, which looks small and faint. Keen-eyed observers can also spot Neptune's tiny moon Nereid at day 24.
Neptune is not moving backward but appears to do so because of the changing position of the Kepler spacecraft as it orbits around the sun. 
Image credit: NASA Ames/SETI Institute/J. Rowe</t>
  </si>
  <si>
    <t>Tw-q3uM_5_0</t>
  </si>
  <si>
    <t>2015 04 07</t>
  </si>
  <si>
    <t>https://youtu.be/8v4SRfmoTuU</t>
  </si>
  <si>
    <t>Transit graph</t>
  </si>
  <si>
    <t>Kepler measures the brightness of stars. The data will look like an EKG showing the heart beat. Whenever a planet passes in front of its parent star as viewed from the spacecraft, a tiny pulse or beat is produced. From the repeated beats we can detect and verify the existence of Earth-size planets and learn about the orbit and size of the planet. 
The scientific data from Kepler come in a different way than most astronomy missions. The Kepler spacecraft will not produce pretty pictures or even colorful spectrograms, but rather light curves derived from brightness changes collected from transits.
Credit: NASA Ames and Dana Berry</t>
  </si>
  <si>
    <t>8v4SRfmoTuU</t>
  </si>
  <si>
    <t>2015 03 19</t>
  </si>
  <si>
    <t>https://youtu.be/12FNULsMIFg</t>
  </si>
  <si>
    <t>Rover Searches California Desert for Water to Simulate Future Lunar Missions</t>
  </si>
  <si>
    <t>Water is critical for human existence, whether on our planet or distant destinations. In support of future space exploration, researchers from NASA’s Ames Research Center are searching for water closer to home -- in the desert near the Mojave National Preserve in Southern California.
The Mojave Volatiles Prospector, or MVP project, is a test bed for scientists from Ames to develop the technologies and procedures that will be needed to search for water ice and other volatiles that might be hidden under the surface of the Moon, Mars or another planetary body.
For more information about NASA Ames, please visit http://www.nasa.gov/ames</t>
  </si>
  <si>
    <t>12FNULsMIFg</t>
  </si>
  <si>
    <t>2015 01 26</t>
  </si>
  <si>
    <t>https://youtu.be/v7GxXpH1kYA</t>
  </si>
  <si>
    <t>We Are Ames</t>
  </si>
  <si>
    <t>Ames Research Center, one of NASA's ten field Centers, is located in the heart of California's Silicon Valley. For 75 years, Ames has led the Agency and the country in conducting world-class research and development.  Let some of Ames' employees tell you about the work that they do.
For more information about NASA Ames, please visit http://www.nasa.gov/ames</t>
  </si>
  <si>
    <t>v7GxXpH1kYA</t>
  </si>
  <si>
    <t>2014 12 03</t>
  </si>
  <si>
    <t>https://youtu.be/9F4eexfsN8w</t>
  </si>
  <si>
    <t>NASA Ames Contributes to Orion   EFT-1 Test Flight</t>
  </si>
  <si>
    <t>NASA’s Orion spacecraft is built to take humans farther than they’ve ever gone before. Orion will serve as the exploration vehicle that will carry the crew to space, provide emergency abort capability, sustain the crew during the space travel, and provide safe re-entry from deep space return velocities.
NASA’s Ames Research Center played a critical role in the development and preparation for the flight test designated Exploration Flight Test 1, or EFT-1.
For more information about the Orion spacecraft and EFT-1, please visit http://www.nasa.gov/orion
For more information about NASA Ames, please visit http://www.nasa.gov/ames</t>
  </si>
  <si>
    <t>9F4eexfsN8w</t>
  </si>
  <si>
    <t>2014 11 21</t>
  </si>
  <si>
    <t>https://youtu.be/nJEGfsyu1FI</t>
  </si>
  <si>
    <t>NASA Ames Celebrates 75th Anniversary with Open House</t>
  </si>
  <si>
    <t>For the first time since 1997, NASA's Ames Research Center opened its gates on Oct. 18, 2014 and shared its world- class space and aeronautics research campus with surrounding communities.
An estimated 120,000 visitors attended the event, which featured exhibits highlighting Ames' space missions, a two-mile self-guided walking tour of the facilities and opportunities to visit with and ask questions of Ames engineers, scientists and employees.
For more information about NASA Ames, please visit http://www.nasa.gov/ames</t>
  </si>
  <si>
    <t>nJEGfsyu1FI</t>
  </si>
  <si>
    <t>https://youtu.be/uasjP75H4eQ</t>
  </si>
  <si>
    <t>Dr. Jon Jenkins - Chasing Shadow Worlds  Exoplanets from Kepler &amp; Beyond</t>
  </si>
  <si>
    <t>NASA Ames Research Director’s Colloquium, August 14, 2014. Recent innovations in astronomy enable us to pursue one of humanity's greatest questions; Are we alone in the Universe? From the Kepler Mission to NASA’s Transiting Exoplanet Survey Satellite (TESS), vast data collection with new telescopes will revolutionize the fields of asteroseismology and exoplanetary science.
Dr. Jon Jenkins of NASA's Ames Research Center will showcase the accomplishments of the Kepler Mission, which has discovered over 950 confirmed planets and over 3000 planet candidates, and describe the future of exoplanet research.
The NASA Ames Director's Colloquium Summer Series was presented by the Office of the Chief Scientist as part of the Center's 75th anniversary celebration.</t>
  </si>
  <si>
    <t>uasjP75H4eQ</t>
  </si>
  <si>
    <t>2014 11 05</t>
  </si>
  <si>
    <t>https://youtu.be/Wokn7crjBbA</t>
  </si>
  <si>
    <t>Dr. Harold  Sonny  White - Eagleworks Laboratories  Advanced Propulsion</t>
  </si>
  <si>
    <t>NASA Ames Research Director’s Colloquium, August 12, 2014.  Human space exploration is currently still in Low Earth Orbit.  But what would it eventually take for humans to explore the outer solar system? If the ultimate objective is the stars, then what might that look like? How hard is interstellar flight?
Dr. Harold White, Advanced Propulsion Theme Lead for the NASA Engineering Directorate, discusses a couple of advanced propulsion concepts that may one day be useful for helping us reach the stars.
The NASA Ames Director's Colloquium Summer Series was presented by the Office of the Chief Scientist as part of the Center's 75th anniversary celebration.</t>
  </si>
  <si>
    <t>Wokn7crjBbA</t>
  </si>
  <si>
    <t>2014 10 29</t>
  </si>
  <si>
    <t>https://youtu.be/rjxNZ3CwCFE</t>
  </si>
  <si>
    <t>Dr. Laura Iraci - Up in the Air  Methane and Ozone Over California</t>
  </si>
  <si>
    <t>NASA Ames Research Director’s Colloquium, August 7, 2014.  The Alpha Jet Atmospheric eXperiment (AJAX) at NASA Ames Research Center measures in-situ carbon dioxide, methane, and ozone concentrations in the Earth's atmosphere several times each month.
The team is studying local photochemical smog production, providing data for long-term studies of trans-Pacific transport of pollution, and supporting the observation of greenhouse gases from satellites.
In this discussion, Dr. Iraci will focus on recent AJAX observations of methane and ozone in the air above the California, including data gathered from several recent wildfires in the state.
The NASA Ames Director's Colloquium Summer Series was presented by the Office of the Chief Scientist as part of the Center's 75th anniversary celebration.</t>
  </si>
  <si>
    <t>rjxNZ3CwCFE</t>
  </si>
  <si>
    <t>2014 10 08</t>
  </si>
  <si>
    <t>https://youtu.be/PR3vs8xpDr4</t>
  </si>
  <si>
    <t>NASA Ames Bids Farewell to 2014 Summer Students</t>
  </si>
  <si>
    <t>During the summer of 2014, hundreds of students and teachers came to NASA's Ames Research Center, in the heart of Silicon Valley, to participate in NASA’s Science, Technology, Education and Mathematics (STEM) activities and learn how they are applied to its missions and technology programs.
As an added benefit, NASA scientists, researchers and engineers assumed the roles of mentor and educator, developing and supervising multi-week summer learning programs. NASA focuses on engaging and retaining students in STEM education programs to ensure their success in a demanding and competitive workforce.
For more information about NASA Ames, please visit http://www.nasa.gov/ames</t>
  </si>
  <si>
    <t>PR3vs8xpDr4</t>
  </si>
  <si>
    <t>https://youtu.be/0UGIb95onAc</t>
  </si>
  <si>
    <t>Dr. Josh Alwood - To the Bone  Spaceflight and the Skeletal System</t>
  </si>
  <si>
    <t>NASA Ames Research Director’s Colloquium, August 5, 2014. During spaceflight, astronauts experience weightlessness and
are exposed to novel types of radiation. These environmental conditions may contribute to bone loss and reduction of structural integrity of the skeleton. 
Dr. Josh Alwood, a scientist in the Space BioScience Division at NASA’s Ames Research Center, provides overview of skeletal changes observed both in astronauts and in ground-based models of spaceflight.  The results obtained are important for
the maintenance of life outside of Earth and may translate to improving life on Earth.
The NASA Ames Director's Colloquium Summer Series was presented by the Office of the Chief Scientist as part of the Center's 75th anniversary celebration.</t>
  </si>
  <si>
    <t>0UGIb95onAc</t>
  </si>
  <si>
    <t>2014 10 01</t>
  </si>
  <si>
    <t>https://youtu.be/iRkdPhhCdhw</t>
  </si>
  <si>
    <t>Dr. Jill Tarter - Searching for ET  An Investment in Our Long Future</t>
  </si>
  <si>
    <t>NASA Ames Research Director’s Colloquium, July 31, 2014.  Is there life in the Universe besides Earth? This is one of the fundamental questions driving humanity to explore space.  Now that exoplanets have been discovered in such abundance and diversity, and Earth 2.0 is a reasonable expectation, it seems more relevant than ever to ask the "Are we alone?" question.
Dr. Jill Tarter of the SETI Institute, whose mission is to explore, understand and explain the origin, nature and prevalence of life in the universe, discusses the investments being made to discover extraterrestrial life.
The NASA Ames Director's Colloquium Summer Series was presented by the Office of the Chief Scientist as part of the Center's 75th anniversary celebration.</t>
  </si>
  <si>
    <t>iRkdPhhCdhw</t>
  </si>
  <si>
    <t>2014 09 24</t>
  </si>
  <si>
    <t>https://youtu.be/mqnyw3GhJG0</t>
  </si>
  <si>
    <t>Dr. Ellen Stofan - NASA Science  Looking Outward, Inward and Homeward</t>
  </si>
  <si>
    <t>NASA Ames Research Center Director's Colloquium, July 22, 2014.  NASA science pushes the boundaries of our knowledge. Our studies of Earth are helping us to better monitor and model our changing climate, while exploring the planets of our solar system and planets around other stars helps to address the question "Are we alone?" 
NASA's Chief Scientist, Dr. Ellen Stofan, will speak about the Agency's research that is pushing the boundaries of our knowledge concerning Earth, the Solar System, and the universe.
The NASA Ames Director's Colloquium Summer Series was presented by the Office of the Chief Scientist as part of the Center's 75th anniversary celebration.</t>
  </si>
  <si>
    <t>mqnyw3GhJG0</t>
  </si>
  <si>
    <t>2014 09 17</t>
  </si>
  <si>
    <t>https://youtu.be/UbI49-MwGvA</t>
  </si>
  <si>
    <t xml:space="preserve">Rusty Schweickart - Dinosaur Syndrome Avoidance Project  How Gozit </t>
  </si>
  <si>
    <t>NASA Ames Research Center Director's Colloquium, July 17, 2014, Moffett Field, California.  NASA Ames is involved in research and technology development to mitigate threats so large they question the very survival of our species. The 2013 Chelyabinsk meteor demonstrated that grave uncertainties exist pertaining to near-Earth objects (NEOs). Although the impact rate for dangerous asteroids is relatively low, the consequences of such an event are severe.
Apollo Astronaut Rusty Schweickart will review the status of the global efforts to protect life on the planet from the devastation of large asteroid impacts and about our prospects of avoiding the same fate as the dinosaurs.
The NASA Ames Director's Colloquium Summer Series was presented by the Office of the Chief Scientist as part of the Center's 75th anniversary celebration.</t>
  </si>
  <si>
    <t>UbI49-MwGvA</t>
  </si>
  <si>
    <t>2014 09 10</t>
  </si>
  <si>
    <t>https://youtu.be/vByxr6siqWk</t>
  </si>
  <si>
    <t>Brian Lewis - Skimming the Lunar Surface for Science  The LADEE Mission</t>
  </si>
  <si>
    <t>NASA Ames Research Center Director's Colloquium, July 15, 2014, Moffett Field, California.  NASA's Lunar Atmosphere and Dust Environment Explorer (LADEE) spacecraft impacted the Moon on April 17, 2014, capping a successful operational mission.  LADEE not only skimmed the surface of the moon for science, but also successfully demonstrated two-way laser communications from lunar orbit.  NASA Ames was responsible for spacecraft design, development, testing and mission operations, in addition to managing the overall mission. 
Brian Lewis is a systems engineer at the NASA Ames Research Center. He is currently the lead system engineer for the BioSentinel project and previously acted as the spacecraft systems engineer and then spacecraft manager on the LADEE project.
The NASA Ames Director's Colloquium Summer Series was presented by the Office of the Chief Scientist as part of the Center's 75th anniversary celebration.</t>
  </si>
  <si>
    <t>vByxr6siqWk</t>
  </si>
  <si>
    <t>2014 09 03</t>
  </si>
  <si>
    <t>https://youtu.be/EKQSijn9FBs</t>
  </si>
  <si>
    <t>Dr. Robert Zubrin - Mars Direct  Humans to the Red Planet within a Decade</t>
  </si>
  <si>
    <t>NASA Ames Research Center Director's Colloquium, July 10, 2014, Moffett Field, California.  Achieving a human mission to Mars has been a fascination of humanity for some time. In the 1990s, Dr. Robert Zubrin proposed the "Mars Direct" mission architecture, using conventional rockets and Mars in-situ resources to establish a sustained human presence on Mars.  Now, with the nation debating how to proceed with human space exploration, the "Mars Direct" plan is more relevant than ever: Can Americans reach the Red Planet in our time?
Robert Zubrin, formerly a staff engineer at Lockheed Martin Astronautics in Denver, is now president of his own company, Pioneer Astronautics.  He is a Fellow of the British Interplanetary Society and former Chairman of the Executive Committee of the National Space Society. He is the founder of the Mars Society; an international organization dedicated to furthering the exploration and settlement of Mars by both public and private means.
The NASA Ames Director's Colloquium Summer Series was presented by the Office of the Chief Scientist as part of the Center's 75th anniversary celebration.</t>
  </si>
  <si>
    <t>EKQSijn9FBs</t>
  </si>
  <si>
    <t>2014 08 27</t>
  </si>
  <si>
    <t>https://youtu.be/espLfnvuYps</t>
  </si>
  <si>
    <t>Dr. Mark Jacobson - Roadmaps for Transitioning All 50 U.S. State to Wind, Water and Solar Power</t>
  </si>
  <si>
    <t>NASA Ames Research Center Director's Colloquium, July 8, 2014, Moffett Field, California.  Global warming, air pollution, and energy insecurity are three of the most significant problems facing the world today. This talk discusses the development of technical and economic plans to convert the energy infrastructure of each of the 50 United States to those powered by 100% wind, water, and sunlight (WWS) for all purposes, namely electricity, transportation, industry, and heating/cooling, after energy efficiency measures have been accounted for.
Mark Z. Jacobson is Director of the Atmosphere/Energy Program and Professor of Civil and Environmental Engineering at Stanford University. He is also a Senior Fellow of the Woods Institute for the Environment and of the Precourt Institute for Energy.
The NASA Ames Director's Colloquium Summer Series was presented by the Office of the Chief Scientist as part of the Center's 75th anniversary celebration.</t>
  </si>
  <si>
    <t>espLfnvuYps</t>
  </si>
  <si>
    <t>2014 08 20</t>
  </si>
  <si>
    <t>https://youtu.be/uk6q0KHW3tQ</t>
  </si>
  <si>
    <t>Lewis Braxton III - Lessons Learned Enroute to Becoming Center Deputy Director</t>
  </si>
  <si>
    <t>NASA Ames Research Center Director's Colloquium, July 1, 2014, Moffett Field, California.  There is often not a clear pathway to becoming a senior leader in any given organization.  The narrative of such a journey can take on countless forms. Lewis Braxton III is the Deputy Center Director at NASA Ames Research Center with day-to-day management responsibility for well over 2,500 civil service employees and support service contractors. 
“Lessons Learned Enroute to Becoming Center Deputy Director” will take you on a journey of Mr. Braxton's successful career through the lens of an African American. You will gain insights to his success as he shares the wisdom he gained through personal and professional experiences. He will walk you through his early childhood, education, NASA internship at Dryden Flight Research Center (DFRC), and his transition to Ames as he developed and matured into a senior leader.  Mr. Braxton will also provide a special focus on his CFO and Deputy Director roles at NASA Ames.
The NASA Ames Director's Colloquium Summer Series was presented by the Office of the Chief Scientist as part of the Center's 75th anniversary celebration.</t>
  </si>
  <si>
    <t>uk6q0KHW3tQ</t>
  </si>
  <si>
    <t>2014 08 13</t>
  </si>
  <si>
    <t>https://youtu.be/tZWjIGbZAQ8</t>
  </si>
  <si>
    <t>Salman Khan - Khan Academy  Education Reimagined</t>
  </si>
  <si>
    <t>NASA Ames Research Center Director's Colloquium, June 26, 2014, Moffett Field, California.  The Khan Academy is revolutionizing the way students learn with free online educational materials available to learners worldwide.  NASA and Khan Academy recently debuted a series of tutorials to increase student interest in science, technology, engineering and mathematics, or STEM.  Salman Khan, the founder of the Khan Academy, talks about how he has reimagined the way education is done.
The Khan Academy website now provides a self-pacing guided learning experience with over 100,000 practice exercises and 5,000 instructional videos covering everything from basic arithmetic to college level science and economics.
It’s the most-used library of educational lessons on the web, with over 10 million unique students per month, over 300 million lessons delivered, and over a billion exercises completed. Over 200,000 educators around the world are also using Khan Academy to help build student mastery of topics and to free up class time for dynamic project based learning.
The NASA Ames Director's Colloquium Summer Series was presented by the Office of the Chief Scientist as part of the Center's 75th anniversary celebration.</t>
  </si>
  <si>
    <t>tZWjIGbZAQ8</t>
  </si>
  <si>
    <t>2014 08 07</t>
  </si>
  <si>
    <t>https://youtu.be/mVkPgOg7hAw</t>
  </si>
  <si>
    <t>Dr. Craig Venter - Life at the Speed of Light</t>
  </si>
  <si>
    <t>NASA Ames Research Center Director's Colloquium, June 24, 2014, Moffett Field, California.  Human deep space exploration missions require a thorough understanding of the prolonged environmental effects on life. The use of genomics and synthetic biology will transform such missions by reducing the overall risk and mass needed to sustain crew health in space.  As the lead Center for space biology and synthetic biology, NASA Ames is in pursuit of these challenges.
Regarded as one of the leading scientists in genomic research of the 21st century, J. Craig Venter, Ph.D., will speak about the profound impacts these new tools will have on human¹s existence on Earth and beyond.
The NASA Ames Director's Colloquium Summer Series was presented by the Office of the Chief Scientist as part of the Center's 75th anniversary celebration.</t>
  </si>
  <si>
    <t>mVkPgOg7hAw</t>
  </si>
  <si>
    <t>2014 07 30</t>
  </si>
  <si>
    <t>https://youtu.be/kFcRNj0OKWk</t>
  </si>
  <si>
    <t>Robert Carvalho - Pursuing the Mysteries of the Sun  The IRIS Mission</t>
  </si>
  <si>
    <t>NASA Ames Research Center Director's Colloquium, June 19, 2014, Moffett Field, California.  A flight controller from the IRIS mission will present his experiences from the development phase through the first year of flight. This will begin with a discussion of the unique nature of IRIS’s mission and science, and how it fits into NASA's fleet of solar observatories.
Next will be a discussion of the critical roles Ames contributed in the mission including spacecraft and flight software development, ground system development, and training for launch. This will be followed by experiences from launch, early operations, ongoing operations, and unusual operations experiences. The presentation will close with IRIS science imagery and questions.
The NASA Ames Director's Colloquium Summer Series was presented by the Office of the Chief Scientist as part of the Center's 75th anniversary celebration.</t>
  </si>
  <si>
    <t>kFcRNj0OKWk</t>
  </si>
  <si>
    <t>https://youtu.be/4ulmgEcsx-c</t>
  </si>
  <si>
    <t>Dr. Ethiraj Venkatapathy - Mary Poppins Approach to Human Mars Mission EDL</t>
  </si>
  <si>
    <t>NASA Ames Research Center Director's Colloquium, June 17, 2014, Moffett Field, California.  NASA is investing in a number of technologies to extend Entry, Descent and Landing (EDL) capabilities to enable Human Missions to Mars. These technologies will also enable robotic Science missions.
Human missions will require landing payloads of 10’s of metric tons, not possible with today’s technology. Decelerating from entry speeds around 15,000 miles per hour to landing in a matter of minutes will require very large drag or deceleration. The one way to achieve required deceleration is to deploy a large surface that can be stowed during launch and deployed prior to entry.
This talk will highlight a simple concept similar to an umbrella. Though the concept is simple, the size required for human Mars missions and the heating encountered during entry are significant challenges.
The mechanically deployable system can also enable robotic science missions to Venus and is also equally applicable for bringing back cube-satellites and other small payloads. The scalable concept called Adaptive Deployable Entry and Placement Technology (ADEPT) is under development and is the focus of this talk.
The NASA Ames Director's Colloquium Summer Series was presented by the Office of the Chief Scientist as part of the Center's 75th anniversary celebration.</t>
  </si>
  <si>
    <t>4ulmgEcsx-c</t>
  </si>
  <si>
    <t>2014 07 28</t>
  </si>
  <si>
    <t>https://youtu.be/FTxT-fbCleA</t>
  </si>
  <si>
    <t>Dr. Kristin Yvonne Rozier - No More Helicopter Parenting  Intelligent Autonomous UAS's</t>
  </si>
  <si>
    <t>NASA Ames Research Center Director's Colloquium, June 10, 2014, Moffett Field, California.  Safety is NASA's top priority! The search for innovative new ways to validate and verify is vital for the development of safety-critical systems. Such techniques have been successfully used to assure systems for air traffic control, airplane separation assurance, autopilots, logic designs, medical devices, and other functions that ensure human safety.  Safety is important to ensure at all stages of a system's lifetime, from design time to run time.
We take a look at an exciting recent advancement in run time System Health Management (SHM) for totally autonomous Unmanned Aerial Systems (UAS) tasked with important missions like wild-fire surveillance and earthquake response.
Our real-time, Realizable, Responsive, Unobtrusive Unit (rt-R2U2) meets the emerging needs for SHM of new safety-critical embedded systems like automated vehicles, UAS, or small satellites. SHM for these systems must be able to handle unexpected situations and adapt specifications quickly during flight testing between closely-timed consecutive missions, and must enable more advanced probabilistic reasoning for diagnostics and prognostics while running aboard limited hardware without affecting the certified on-board software.
Come learn about the new technologies that can enable a fire-fighting UAS to fly!
The NASA Ames Director's Colloquium Summer Series was presented by the Office of the Chief Scientist as part of the Center's 75th anniversary celebration.</t>
  </si>
  <si>
    <t>FTxT-fbCleA</t>
  </si>
  <si>
    <t>2014 07 22</t>
  </si>
  <si>
    <t>https://youtu.be/hex_PX4_YoA</t>
  </si>
  <si>
    <t>Space Station Program Managers Visit NASA Ames</t>
  </si>
  <si>
    <t>NASA's International Space Station program managers recently visited the Ames Research Center to get an update on the science, technology and research that will take place onboard the ISS this year.
More than 15 payloads are scheduled to be delivered to the orbiting laboratory in 2014, studying everything from fundamental space biology to small satellites to free-flying robots.
For more information about NASA's Ames Research Center, please visit http://www.nasa.gov/ames</t>
  </si>
  <si>
    <t>hex_PX4_YoA</t>
  </si>
  <si>
    <t>2014 07 17</t>
  </si>
  <si>
    <t>https://youtu.be/HX2Q8RdW6-k</t>
  </si>
  <si>
    <t>Studying Life in Space</t>
  </si>
  <si>
    <t>Let's say you have an idea for an experiment; How do you get it into space? This video describes how NASA works with life science researchers to fund, develop and fly scientific investigations into space and bring the results back to Earth.</t>
  </si>
  <si>
    <t>HX2Q8RdW6-k</t>
  </si>
  <si>
    <t>2014 06 12</t>
  </si>
  <si>
    <t>https://youtu.be/PH7cbLfxmbM</t>
  </si>
  <si>
    <t>Ames Research Center Tests World Cup Soccer Ball</t>
  </si>
  <si>
    <t>[No narration.]
Scientists at NASA Ames Research Center, Moffett Field, Calif., are studying the aerodynamics of the Adidas Brazuca, the official 2014 FIFA World Cup soccer ball.
For more information about the testing, visit: 
http://www.nasa.gov/content/nasa-turns-world-cup-into-lesson-in-aerodynamics/
For more information about NASA Ames, please visit http://www.nasa.gov/ames</t>
  </si>
  <si>
    <t>PH7cbLfxmbM</t>
  </si>
  <si>
    <t>2014 05 28</t>
  </si>
  <si>
    <t>https://youtu.be/2clCy2J3ClA</t>
  </si>
  <si>
    <t>NASA Ames Participates in Maker Faire and Solid Conference</t>
  </si>
  <si>
    <t>Scientists, researchers and employees of NASA's Ames Research Center and the Agency participated in two major outreach activities recently in the San Francisco Bay Area.
Ames' Intelligent Robotics Group used their booth at the 2014 Solid Conference to unveil the latest version of the SPHERES robot that files onboard the International Space Station.
And NASA was on-hand for the 2014 Maker Faire, where more than 120,000 attendees saw a showcase of invention, creativity, and resourcefulness.
For more information about NASA Ames, please visit http://www.nasa.gov/ames</t>
  </si>
  <si>
    <t>2clCy2J3ClA</t>
  </si>
  <si>
    <t>2014 05 02</t>
  </si>
  <si>
    <t>https://youtu.be/whvH26v4F1s</t>
  </si>
  <si>
    <t>NASA Ames Celebrates 2014 Take Your Child to Work Day</t>
  </si>
  <si>
    <t>NASA Ames staff was invited to bring their children to work during this year's "Take Your Child To Work Day."  Children had the opportunity to see Ames' unique facilities, participated in fun activities, and shadowed their parents during the workday.
For more information about NASA Ames, please visit http://www.nasa.gov/ames</t>
  </si>
  <si>
    <t>whvH26v4F1s</t>
  </si>
  <si>
    <t>2014 04 23</t>
  </si>
  <si>
    <t>https://youtu.be/mjbdYLWr88Y</t>
  </si>
  <si>
    <t>NASA Completes LADEE Mission with Planned Impact on Moon's Surface</t>
  </si>
  <si>
    <t>On April 17, 2014, between 9:30 p.m and 10:22 p.m. PDT, NASA's Lunar Atmosphere and Dust Environment Explorer (LADEE) spacecraft successfully completed a planned de-orbit, bringing an end to the mission to study the structure and composition of the thin lunar atmosphere.
For more information about the LADEE mission, please visit http://www.nasa.gov/ladee
For more information about NASA Ames, please visit http://www.nasa.gov/ames</t>
  </si>
  <si>
    <t>mjbdYLWr88Y</t>
  </si>
  <si>
    <t>2014 04 18</t>
  </si>
  <si>
    <t>https://youtu.be/RlidbLyDnPs</t>
  </si>
  <si>
    <t>NASA's Kepler Discovers First Earth-Size Planet In The Habitable Zone of Another Star</t>
  </si>
  <si>
    <t>Astronomers have discovered the first Earth-size planet orbiting a star in the "habitable zone" -- the range of distance from a star where liquid water might pool on the surface of an orbiting planet. The discovery of Kepler-186f confirms that planets the size of Earth exist in the habitable zone of stars other than our sun.
For more information about the Kepler mission, please visit http://www.nasa.gov/kepler
For more information about NASA Ames, please visit http://www.nasa.gov/ames</t>
  </si>
  <si>
    <t>RlidbLyDnPs</t>
  </si>
  <si>
    <t>2014 04 17</t>
  </si>
  <si>
    <t>https://youtu.be/J2ohX-hOGpQ</t>
  </si>
  <si>
    <t>Video News File  Kepler Discovers First Earth-size Planet in the Habitable Zone of Another Star</t>
  </si>
  <si>
    <t>[Video News File; media resource preview]
NASA's Kepler Space Telescope has discovered the first validated Earth-size planet orbiting in the habitable zone of a distant star, an area where liquid water might exist on its surface.  The planet, Kepler-186f, is ten percent larger in size than Earth and orbits its parent star, Kepler-186, every 130 days.  The star, located about 500 light-years from Earth, is classified as an M1 dwarf and is half the size and mass of our sun.
For more information about this discovery, please visit http://www.nasa.gov/kepler
For more information about NASA Ames, please visit http://www.nasa.gov/ames</t>
  </si>
  <si>
    <t>J2ohX-hOGpQ</t>
  </si>
  <si>
    <t>2014 04 11</t>
  </si>
  <si>
    <t>https://youtu.be/slLTUMgEoFM</t>
  </si>
  <si>
    <t>NASA Ames Stars in Documentary About Climate Change</t>
  </si>
  <si>
    <t>Actor Harrison Ford recently visited NASA Ames to interview scientists and researchers studying the effects of climate change on the Earth.  Ford is one of the hosts of the premiere episode of a  Showtime documentary series titled "Years of Living Dangerously."
The series explores the issues of climate change and covers stories of human triumphs and tragedy.
For more information about NASA Ames, please visit http://www.nasa.gov/ames</t>
  </si>
  <si>
    <t>slLTUMgEoFM</t>
  </si>
  <si>
    <t>2014 04 02</t>
  </si>
  <si>
    <t>https://youtu.be/wkGWSB78sWE</t>
  </si>
  <si>
    <t>2014 California Aerospace Week Highlights NASA Research</t>
  </si>
  <si>
    <t>The State Capitol in Sacramento was the scene of the 3rd Annual California Aerospace Week.  It provided the opportunity for the three California-based NASA Centers (Ames Research Center, Armstrong Flight Research Center and the Jet Propulsion Laboratory) to educate lawmakers and the public about the importance NASA research and their contributions to the state's aerospace industry.
For more information about NASA Ames, please visit http://www.nasa.gov/ames</t>
  </si>
  <si>
    <t>wkGWSB78sWE</t>
  </si>
  <si>
    <t>2014 03 21</t>
  </si>
  <si>
    <t>https://youtu.be/Csfg_noH-l4</t>
  </si>
  <si>
    <t>MarsFest 2014  Linking Extremes of Earth and Space</t>
  </si>
  <si>
    <t>The third annual MarsFest in Death Valley National Park will be held on March 28th, 29th and 30th, 2014!  Here is a look back at the 2012 and 2013 events to give you an idea about the fascinating research being done in this field.
For more information about MarsFest 2014, please visit: http://www.nasa.gov/ames/events/marsfest-2014-linking-extremes-of-earth-and-space
For more information about NASA Ames, please visit: http://www.nasa.gov/ames</t>
  </si>
  <si>
    <t>Csfg_noH-l4</t>
  </si>
  <si>
    <t>2014 03 12</t>
  </si>
  <si>
    <t>https://youtu.be/8Kv3HIvA8CU</t>
  </si>
  <si>
    <t>NASA Ames Space Biosciences  Bringing Life into Space</t>
  </si>
  <si>
    <t>See how NASA Ames' Space Biosciences Division is performing the biological research and technology development necessary to enable NASA's long-term human exploration mission. 
For more information about Space Biosciences, please visit: http://www.nasa.gov/ames/research/space-biosciences 
For more information about NASA Ames, please visit: http://www.nasa.gov/ames
The musical compositions in this video and certain video footage are copyrighted. The copyrighted material may not be used in whole or in part without the express written permission of the copyright owner.</t>
  </si>
  <si>
    <t>8Kv3HIvA8CU</t>
  </si>
  <si>
    <t>2014 01 27</t>
  </si>
  <si>
    <t>https://youtu.be/BFXp_j0ad5k</t>
  </si>
  <si>
    <t>A Year in Space  Highlights of NASA Ames Space Operations in 2013</t>
  </si>
  <si>
    <t>A look back at the space-related missions, research and technology demonstrations completed during 2013 by scientists, researchers and staff at NASA's Ames Research Center. 
For a more in-depth look at these and other accomplishments, please visit: http://www.nasa.gov/ames/12-incredible-accomplishments-of-nasa-ames-in-2013
For more information about NASA Ames, please visit: http://www.nasa.gov/ames</t>
  </si>
  <si>
    <t>BFXp_j0ad5k</t>
  </si>
  <si>
    <t>2014 01 17</t>
  </si>
  <si>
    <t>https://youtu.be/_tEpKtnGvCs</t>
  </si>
  <si>
    <t>NASA Deploys ATTREX To Guam to Study Climate Change</t>
  </si>
  <si>
    <t>NASA is deploying the uncrewed Global Hawk research aircraft to Guam for the Airborne Tropical Tropopause Experiment (ATTREX).  The mission is studying changes in moisture and chemical composition of the upper atmosphere that can affect Earth's climate.  Instruments onboard the Global Hawk will take measurements in the Pacific Ocean's tropical tropopause, a layer of the atmosphere between 55,000 and 65,000 feet above sea level.
For more information about the ATTREX Mission, please visit: http://espo.nasa.gov/missions/attrex
For more information about NASA Ames, please visit: http://www.nasa.gov/ames</t>
  </si>
  <si>
    <t>_tEpKtnGvCs</t>
  </si>
  <si>
    <t>2013 12 12</t>
  </si>
  <si>
    <t>https://youtu.be/4OEgAS5tJ8A</t>
  </si>
  <si>
    <t>TechEdSat-3p Deployment</t>
  </si>
  <si>
    <t>TechEdSat-3p being deployed from the International Space Station on Nov. 20, 2013. 
Learn more: http://www.nasa.gov/content/nasa-launches-first-exo-brake-parachute-from-international-space-station/</t>
  </si>
  <si>
    <t>4OEgAS5tJ8A</t>
  </si>
  <si>
    <t>2013 12 03</t>
  </si>
  <si>
    <t>https://youtu.be/pcX-ctNVYdQ</t>
  </si>
  <si>
    <t>NASA's Chief Scientist Visits Ames Research Center</t>
  </si>
  <si>
    <t>Dr. Ellen Stofan, NASA's new Chief Scientist, recently visited Ames Research Center.  During her visit, she met with researchers and scientists to discuss the impact of NASA's Earth and space science research on the Ames community, and how this research is a critical element in the agency's long-term science and exploration roadmap.
For more information about NASA Ames, please visit http://www.nasa.gov/ames</t>
  </si>
  <si>
    <t>pcX-ctNVYdQ</t>
  </si>
  <si>
    <t>2013 11 22</t>
  </si>
  <si>
    <t>https://youtu.be/ckEYg0upIU0</t>
  </si>
  <si>
    <t>NASA's LADEE Spacecraft Begins Science Operations</t>
  </si>
  <si>
    <t>NASA's Lunar Atmosphere and Dust Environment Explorer, or LADEE, spacecraft has completed the check-out phase of its mission and has begun science operations around the moon.  All the science instruments on-board have been examined by the LADEE team and have been cleared to begin collecting and analyzing the dust in the exosphere, or very thin atmosphere, that surrounds the moon.
NASA's Ames Research Center designed, developed, built, and tested the spacecraft and manages mission operations.
For more information about the LADEE mission, please visit http://www.nasa.gov/ladee
For more information about NASA Ames, please visit http://www.nasa.gov/ames</t>
  </si>
  <si>
    <t>ckEYg0upIU0</t>
  </si>
  <si>
    <t>2013 11 21</t>
  </si>
  <si>
    <t>https://youtu.be/1cdZi5pUrOU</t>
  </si>
  <si>
    <t>NASA Ames Nanosatellite Launched Aboard Minotaur-1 Rocket</t>
  </si>
  <si>
    <t>On November 19, a Minotaur-1 rocket lifted off from NASA's Wallops Flight Facility in Virginia.  On board, as a secondary payload, was PhoneSat 2.4.  Built at NASA Ames, this next generation nanosatellite will test the smartphone's communications technology and its ability to maneuver in space, take images and execute software commands.
For more information about the PhoneSat project, please visit
http://www.nasa.gov/directorates/spacetech/small_spacecraft/PhoneSat.html
For more information about NASA Ames, please visit
http://www.nasa.gov/ames</t>
  </si>
  <si>
    <t>1cdZi5pUrOU</t>
  </si>
  <si>
    <t>2013 11 16</t>
  </si>
  <si>
    <t>https://youtu.be/d8iOzQXyMA4</t>
  </si>
  <si>
    <t>NASA Ames Tests Peregrine Hybrid Sounding Rocket Motor</t>
  </si>
  <si>
    <t>The Peregrine Hybrid Sounding Rocket motor underwent a developmental ground test at NASA Ames Research Center on November 12, 2013. This revolutionary approach uses a paraffin-based fuel and nitrous oxide as the oxidizer, which offers many potential advantages over existing rocket propulsion systems.  Stable and highly efficient combustion was achieved. The motor is being developed jointly by NASA Ames, Stanford University and SPG Inc.</t>
  </si>
  <si>
    <t>d8iOzQXyMA4</t>
  </si>
  <si>
    <t>2013 11 14</t>
  </si>
  <si>
    <t>https://youtu.be/4PabZAx-4Yw</t>
  </si>
  <si>
    <t>NASA Tests Boeing Aircraft Tail in World's Largest Wind Tunnel</t>
  </si>
  <si>
    <t>NASA's Ames Research Center and NASA's Langley Research Center, in partnership with The Boeing Co., have completed wind tunnel testing of a full-scale Boeing 757 vertical tail model equipped with active flow control technology.</t>
  </si>
  <si>
    <t>4PabZAx-4Yw</t>
  </si>
  <si>
    <t>2013 11 08</t>
  </si>
  <si>
    <t>https://youtu.be/46bF5tnqye8</t>
  </si>
  <si>
    <t>The Giant Misalignment  Measuring the tilt of a star, Kepler-56</t>
  </si>
  <si>
    <t>Spheres in the top panel illustrate different pulsation modes of a star, with colors indicating the brightness change during a pulsation cycle. As the inclination of the spin-axis decreases, the amplitude of the pulsation modes increases or decreases depending on the orientation of the mode to the line of sight of the observer. This technique enables astronomers to measure the inclination of the stellar rotation axis to our line of sight. The misalignment found int the Kepler-56 system -- a red giant star with two close-in transiting planets and a third companion orbiting much further out -- was detected using this technique.
Credit: Andrea Miglio, University of Birmingham, UK</t>
  </si>
  <si>
    <t>46bF5tnqye8</t>
  </si>
  <si>
    <t>2013 09 14</t>
  </si>
  <si>
    <t>https://youtu.be/at_m8ZJpI98</t>
  </si>
  <si>
    <t>Voyager, you're an ambassador baby!</t>
  </si>
  <si>
    <t>Roger Hunter, Kepler mission manager at NASA's Ames Research Center at Moffett Field, Calif., congratulates Voyager on achieving interstellar space.</t>
  </si>
  <si>
    <t>at_m8ZJpI98</t>
  </si>
  <si>
    <t>2013 09 13</t>
  </si>
  <si>
    <t>https://youtu.be/xklji3XqeXw</t>
  </si>
  <si>
    <t>Ames Center Director Pete Worden - LADEE Thank You</t>
  </si>
  <si>
    <t>NASA Ames Research Center Director S. Pete Worden shares his (and his Center's) thanks with the team that supported the successful launch of LADEE, America's next mission to the moon.
The Lunar Atmosphere and Dust Environment Explorer rocketed into space from the Mid-Atlantic Regional Spaceport, Wallops Island, Virginia on September 6.  The spacecraft will orbit the moon to study the amount and characteristics of lunar dust in the Moon's extremely thin atmosphere.
For more information about the LADEE mission, please visit: http://www.nasa.gov/LADEE
For more information about NASA Ames, please visit: http://www.nasa.gov/ames</t>
  </si>
  <si>
    <t>xklji3XqeXw</t>
  </si>
  <si>
    <t>2013 08 24</t>
  </si>
  <si>
    <t>https://youtu.be/RpzLo5y3s9E</t>
  </si>
  <si>
    <t>NASA Ames LADEE Mission  NASA Briefing Previews Lunar Mission</t>
  </si>
  <si>
    <t>NASA Ames' Lunar Atmosphere and Dust Environment Explorer (LADEE) is a robotic mission that will orbit the moon to gather detailed information about the lunar atmosphere, conditions near the surface and environmental influences on lunar dust.  LADEE is scheduled to launch from NASA's Wallops Flight Facility in Virginia on Sept. 6, 2013.
During a televised news briefing from NASA Headquarters on Thursday, Aug. 22, panelists discussed the LADEE mission and how data from the mission will provide unprecedented information about the environment around the moon.  The data will also give scientists a better understanding of other planetary bodies in our solar system and beyond.
For more information about the LADEE mission, please visit http://www.nasa.gov/LADEE
For more information about NASA Ames, please visit http://www.nasa.gov/ames</t>
  </si>
  <si>
    <t>RpzLo5y3s9E</t>
  </si>
  <si>
    <t>2013 08 09</t>
  </si>
  <si>
    <t>https://youtu.be/mEutj2kDylE</t>
  </si>
  <si>
    <t>NASA Ames LADEE Mission Animation  Mission Ending</t>
  </si>
  <si>
    <t>NASA Ames' Lunar Atmosphere and Dust Environment Explorer (LADEE) is a robotic mission that will orbit the moon to gather detailed information about the lunar atmosphere, conditions near the surface and environmental influences on lunar dust.  LADEE is scheduled to launch from NASA's Wallops Flight Facility in Virginia on Sept. 6, 2013. 
After the science phase of the mission is complete and the spacecraft has exhausted its fuel supply, flight controllers will program a controlled descent to the lunar surface.  This will allow scientists to measure the density and properties of the lunar dust until just a few feet above the lunar surface. 
Credit: NASA Ames/Dana Berry
Note: Animation is silent with no audio/music track included.
For more information about the LADEE mission, please visit http://www.nasa.gov/LADEE
For more information about NASA Ames, please visit http://www.nasa.gov/ames</t>
  </si>
  <si>
    <t>mEutj2kDylE</t>
  </si>
  <si>
    <t>https://youtu.be/mDNXAicVHZA</t>
  </si>
  <si>
    <t>NASA Ames LADEE Mission Animation  Meteorite Impact on the Moon</t>
  </si>
  <si>
    <t>NASA Ames' Lunar Atmosphere and Dust Environment Explorer (LADEE) is a robotic mission that will orbit the moon to gather detailed information about the lunar atmosphere, conditions near the surface and environmental influences on lunar dust.  LADEE is scheduled to launch from NASA's Wallops Flight Facility in Virginia on Sept. 6, 2013. 
In this animation, a meteorite impacts the lunar surface.  Scientists believe meteorite impacts are among the major sources for the lunar exosphere and lofted dust. Telescopes with apertures from eight to 14 inches are ideal to detect and record flashes from meteoroid impacts on the lunar surface. During the LADEE Mission, NASA would like to maximize the number of observers watching for and recording lunar meteoroid impacts to correlate these events with any changes LADEE's instruments might detect in the structure and composition of the lunar atmosphere. 
Credit: NASA Ames/Dana Berry
Note: Animation is silent with no audio/music track included.
For more information about the LADEE mission, please visit http://www.nasa.gov/LADEE
For more information about NASA Ames, please visit http://www.nasa.gov/ames</t>
  </si>
  <si>
    <t>mDNXAicVHZA</t>
  </si>
  <si>
    <t>https://youtu.be/SQLBLgFckak</t>
  </si>
  <si>
    <t>NASA Ames LADEE Mission Animation  Updated Orbital Variations</t>
  </si>
  <si>
    <t>NASA Ames' Lunar Atmosphere and Dust Environment Explorer (LADEE) is a robotic mission that will orbit the moon to gather detailed information about the lunar atmosphere, conditions near the surface and environmental influences on lunar dust.  LADEE is scheduled to launch from NASA's Wallops Flight Facility in Virginia on Sept. 6, 2013. 
This animation shows the variations in the orbital path flown by LADEE.  The high point of the LADEE's orbit will vary between 100 and 160 kilometers, while the low point will vary between 50 and 20km above the surface of the moon.  At apoapsis (the point at which the spacecraft is farthest away from the moon), LADEE will fire its maneuvering thrusters to boost its orbit back to its starting point.
Credit: NASA Ames/Dana Berry
Note: Animation is silent with no audio/music track included.
For more information about the LADEE mission, please visit http://www.nasa.gov/LADEE
For more information about NASA Ames, please visit http://www.nasa.gov/ames</t>
  </si>
  <si>
    <t>SQLBLgFckak</t>
  </si>
  <si>
    <t>2013 07 19</t>
  </si>
  <si>
    <t>https://youtu.be/-y4CFJQMs4k</t>
  </si>
  <si>
    <t>NASA Ames LADEE Mission Animation  Science Collection   Orbital Variation   Lunar Atmosphere</t>
  </si>
  <si>
    <t>NASA Ames' Lunar Atmosphere and Dust Environment Explorer (LADEE) is a robotic mission that will orbit the moon to gather detailed information about the lunar atmosphere, conditions near the surface and environmental influences on lunar dust.  LADEE is scheduled to launch from NASA's Wallops Flight Facility in Virginia on Sept. 6, 2013. 
This animation contains three shots:
1) A close up view of the Lunar Dust Experiment (LDEX) instrument. LDEX operates by detecting the ions generated when tiny particles of dust impact the back of the instrument at extremely high speed.  The data collected will be used to calculate the mass, density, speed and electric charge of the lunar dust. 
2) The variations in the orbital path flown by LADEE.  The high point of the LADEE's orbit will vary between 100 and 160 kilometers, while the low point will vary between 50 and 20km above the surface of the moon.
3) A representation of the light from the sun scattering through the lunar atmosphere as LADEE flies past at sunset.
Credit: NASA Ames/Dana Berry
Note: Animation is silent with no audio/music track included.
For more information about the LADEE mission, please visit http://www.nasa.gov/LADEE
For more information about NASA Ames, please visit http://www.nasa.gov/ames</t>
  </si>
  <si>
    <t>-y4CFJQMs4k</t>
  </si>
  <si>
    <t>2013 07 12</t>
  </si>
  <si>
    <t>https://youtu.be/41uKxzsGOSE</t>
  </si>
  <si>
    <t>NASA Ames Conducts Surface Telerobotics Test</t>
  </si>
  <si>
    <t>An astronaut aboard the International Space Station successfully operated a rover at the Ames Research Center via remote control.  The test is part of the Surface Telerobotics project underway at Ames.  The objective of Surface Telerobotics is to determine how astronauts can remotely control rovers on the surface of an asteroid, or the Moon or Mars while they remain in orbit.  Additional tests with astronauts aboard this ISS are scheduled for later in 2013.
For more information about the Surface Telerobotics project, please visit: http://www.nasa.gov/mission_pages/tdm/telerobotics/index.html
For more information about NASA Ames, please visit: http://www.nasa.gov/ames</t>
  </si>
  <si>
    <t>41uKxzsGOSE</t>
  </si>
  <si>
    <t>2013 07 11</t>
  </si>
  <si>
    <t>https://youtu.be/7uuTWLZ3n_o</t>
  </si>
  <si>
    <t>NASA Ames LADEE Mission - Lunar Orbital Insertion Animation</t>
  </si>
  <si>
    <t>NASA Ames' Lunar Atmosphere and Dust Environment Explorer (LADEE) is a robotic mission that will orbit the moon to gather detailed information about the lunar atmosphere, conditions near the surface and environmental influences on lunar dust.  LADEE is scheduled to launch from NASA's Wallops Flight Facility in Virginia on Sept. 6, 2013. 
This animation is a representation of lunar orbital insertion, which is the path the spacecraft follows when it is captured by the Moon's gravity and enters lunar orbit.
Credit: NASA Ames/Dana Berry
Note: Animation is silent with no audio/music track included.
For more information about the LADEE mission, please visit http://www.nasa.gov/LADEE
For more information about NASA Ames, please visit http://www.nasa.gov/ames</t>
  </si>
  <si>
    <t>7uuTWLZ3n_o</t>
  </si>
  <si>
    <t>2013 07 01</t>
  </si>
  <si>
    <t>https://youtu.be/Wge0R-T_xBI</t>
  </si>
  <si>
    <t>NASA Ames Introduces LADEE Spacecraft Animation</t>
  </si>
  <si>
    <t>NASA Ames' Lunar Atmosphere and Dust Environment Explorer (LADEE) is a robotic mission that will orbit the moon to gather detailed information about the lunar atmosphere, conditions near the surface and environmental influences on lunar dust.
LADEE's scheduled Sep. 6, 2013, launch will mark several firsts. It will be the first payload to launch on a U.S. Air Force Minotaur V rocket integrated by Orbital Sciences Corp., and the first deep space mission to launch from NASA's Goddard Space Flight Center's Wallops Flight Facility. 
Credit: NASA Ames/Dana Berry
Note: Animation is silent with no audio/music track included.
For more information about the LADEE mission, please visit http://www.nasa.gov/LADEE
For more information about NASA Ames, please visit http://www.nasa.gov/ames</t>
  </si>
  <si>
    <t>Wge0R-T_xBI</t>
  </si>
  <si>
    <t>2013 06 28</t>
  </si>
  <si>
    <t>https://youtu.be/ByjnGJZ3b58</t>
  </si>
  <si>
    <t>NASA Ames Celebrates Successful IRIS Launch</t>
  </si>
  <si>
    <t>Ames Research Center invited the public to watch live TV coverage of NASA's Interface Region Imaging Spectrograph (IRIS) spacecraft launch on Thursday, June 27, 2013.
The mission to study the solar atmosphere was placed in orbit by an Orbital Sciences Corporation Pegasus XL rocket that was dropped from a Lockheed 1011 aircraft that took off from Vandenberg Air Force Base, Calif.
For more information about the IRIS mission, please visit http://www.nasa.gov/iris
For more information about NASA Ames, please visit http://www.nasa.gov/ames</t>
  </si>
  <si>
    <t>ByjnGJZ3b58</t>
  </si>
  <si>
    <t>2013 05 29</t>
  </si>
  <si>
    <t>https://youtu.be/BP_MFyKNz6Q</t>
  </si>
  <si>
    <t>NASA Administrator Visits Ames Research Center</t>
  </si>
  <si>
    <t>NASA Administrator Charles Bolden and Congressman Mike Honda (D-San Jose, CA) were special guests at Ames Research Center recently.  During their visit, they were shown demonstrations of Ames' contributions to the PhoneSat nanosatellite mission and 3D printing activity.
For more information about NASA Ames, please visit http://www.nasa.gov/ames</t>
  </si>
  <si>
    <t>BP_MFyKNz6Q</t>
  </si>
  <si>
    <t>2013 04 22</t>
  </si>
  <si>
    <t>https://youtu.be/GU1AHBgUn10</t>
  </si>
  <si>
    <t>NASA Successfully Launches Three Smartphone Satellites</t>
  </si>
  <si>
    <t>Three smartphones destined to become low-cost satellites rode to space Sunday aboard the maiden flight of Orbital Science Corp.'s Antares rocket from NASA's Wallops Island Flight Facility in Virginia.
The trio of "PhoneSats" is operating in orbit, and may prove to be the lowest-cost satellites ever flown in space. The goal of NASA's PhoneSat mission is to determine whether a consumer-grade smartphone can be used as the main flight avionics of a capable, yet very inexpensive, satellite. 
This video was produced as part of the pre-launch coverage airing on NASA-TV before Antares successfully launched.
For more information about the PhoneSat project, please visit: http://www.nasa.gov/smallsats
For more information about NASA Ames, please visit: http://www.nasa.gov/ames</t>
  </si>
  <si>
    <t>GU1AHBgUn10</t>
  </si>
  <si>
    <t>2013 04 19</t>
  </si>
  <si>
    <t>https://youtu.be/Aqw2PmiHiXA</t>
  </si>
  <si>
    <t>NASA's Kepler Mission Discovers Its Smallest 'Habitable Zone' Planets to Date</t>
  </si>
  <si>
    <t>NASA's Kepler mission has discovered two new planetary systems that include three super-Earth-size planets in the "habitable zone," the range of distance from a star where the surface temperature of an orbiting planet might be suitable for liquid water. 
Scientists do not know whether life could exist on the newfound planets, but their discovery signals we are another step closer to finding a world similar to Earth around a star like our sun.
For more information about the Kepler Mission, please visit http://www.nasa.gov/kepler
For more information about NASA Ames, please visit http://www.nasa.gov/ames
Credit: NASA Ames/JPL-Caltech</t>
  </si>
  <si>
    <t>Aqw2PmiHiXA</t>
  </si>
  <si>
    <t>2013 03 19</t>
  </si>
  <si>
    <t>https://youtu.be/9K9TxwaCk10</t>
  </si>
  <si>
    <t>NASA Ames Celebrates Black History Month</t>
  </si>
  <si>
    <t>In celebration of Black History Month, employees at NASA Ames re-enacted two famous events in American history - the "March on Washington" and the signing of the Emancipation Proclamation.
This year's celebration, named "At the Crossroads of Freedom and Equality," was held on 150th Anniversary of the Emancipation Proclamation, and the 50th Anniversary of the March on Washington.
For more information about NASA Ames, please visit http://www.nasa.gov/ames</t>
  </si>
  <si>
    <t>9K9TxwaCk10</t>
  </si>
  <si>
    <t>2012 12 18</t>
  </si>
  <si>
    <t>https://youtu.be/gi_l6nC5CmQ</t>
  </si>
  <si>
    <t>Beyond 2012  NASA Seeks to Debunk Doomsday Prophecy</t>
  </si>
  <si>
    <t>As 2012 draws to a close, many websites, books and cable television shows are erroneously predicting the end of the world. These claims range from fears that a rogue planet is heading toward Earth, to solar flares torching our planet.
David Morrison, a senior scientist and astrobiologist at NASA's Ames Research Center is working to inform the public that each of the claims are false and there is no reason that December 21, 2012 will be different from any other day on Earth.
For more information, please visit http://www.nasa.gov/2012</t>
  </si>
  <si>
    <t>gi_l6nC5CmQ</t>
  </si>
  <si>
    <t>2012 11 19</t>
  </si>
  <si>
    <t>https://youtu.be/1AMWFp4scWI</t>
  </si>
  <si>
    <t xml:space="preserve">PhoneSat Selected As One of  Best of What's New 2012 </t>
  </si>
  <si>
    <t>Popular Science magazine has chosen NASA Ames' PhoneSat project as one of the winners in the Aerospace category for their "Best of What's New 2012" awards.  PhoneSat is a demonstration project to build, launch and fly one of the lowest-cost, easiest-to-build satellites in space.
The awards highlight innovations that once seemed impossible, but are in use today.
For more information about the "Best of What's New" awards, please visit: http://www.popsci.com/bown/2012
For more information about PhoneSat, please visit: http://www.nasa.gov/offices/oct/stp/small_satellite_subsystem_tech/index.html</t>
  </si>
  <si>
    <t>1AMWFp4scWI</t>
  </si>
  <si>
    <t>2012 08 28</t>
  </si>
  <si>
    <t>https://youtu.be/_0aZeqnCo8Q</t>
  </si>
  <si>
    <t>NASA's Kepler Mission Discovers Multiple Planets Orbiting Twin Suns</t>
  </si>
  <si>
    <t>NASA's Kepler mission has discovered the first transiting circumbinary system -- multiple planets orbiting two suns -- 4,900 light-years from Earth, in the constellation Cygnus, proving that more than one planets can form and survive in orbit around a binary star.
The inner planet, Kepler-47b, orbits the pair of stars in less than 50 days. It is thought to be a sweltering world, where the destruction of methane in its super-heated atmosphere might lead to a thick haze that could blanket the planet. At three times the radius of Earth, Kepler-47b is the smallest known transiting circumbinary planet.
The outer planet, Kepler-47c, orbits its host pair every 303 days, placing it in the so-called "habitable zone," the region in a planetary system where liquid water might exist on the surface of a planet. While not a world hospitable for life, Kepler-47c is thought to be a gaseous giant, slightly larger than Neptune, where an atmosphere of thick bright water clouds might exist.
For more information about the Kepler mission, please visit http://www.nasa.gov/kepler
For more information about NASA Ames, please visit http://www.nasa.gov/ames</t>
  </si>
  <si>
    <t>_0aZeqnCo8Q</t>
  </si>
  <si>
    <t>2012 08 08</t>
  </si>
  <si>
    <t>https://youtu.be/WyIzLNatFSk</t>
  </si>
  <si>
    <t>NASA Ames Celebrates Curiosity Rover's Landing on Mars</t>
  </si>
  <si>
    <t>Nearly 7,000 people came to NASA Ames Research Center, Moffett Field, Calif., to watch the Mars Science Laboratory rover Curiosity land on Mars.  A full day's worth of activities and discussions with local Mars experts informed attendees about the contributions NASA Ames made to the mission.  The highlight of the event was the live NASA TV broadcast of MSL's entry, descent and landing on the Martian surface.
For more information about NASA Ames' contribution to the MSL mission, please visit http://www.nasa.gov/centers/ames/research/ames-msl-contributions.html</t>
  </si>
  <si>
    <t>WyIzLNatFSk</t>
  </si>
  <si>
    <t>2012 08 02</t>
  </si>
  <si>
    <t>https://youtu.be/TtBJbqVEFms</t>
  </si>
  <si>
    <t>Destination Innovation - Episode 4 - CheMin</t>
  </si>
  <si>
    <t>Destination Innovation is a new series that explores the research, science and other projects underway at the NASA Ames Research Center.
Episode 4 focuses on the CheMin instrument aboard the Mars Science Laboratory, NASA' s latest robotic explorer to visit Mars.  CheMin, short for "Chemisty and Mineralogy," was developed at NASA Ames Research Center and is one of 10 instruments aboard the rover Curiosity.  The instrument is an x-ray diffractometer, which will be able to identify minerals in the Martial rock and soil.
The goal of Curiosity is to assess whether Mars ever had an environment capable of supporting microbial life and conditions favorable for preserving clues about life, if it existed. 
For more information about CheMin, please visit http://www.nasa.gov/centers/ames/research/ames-msl-contributions.html
For more information about NASA Ames, please visit http://www.nasa.gov/ames</t>
  </si>
  <si>
    <t>TtBJbqVEFms</t>
  </si>
  <si>
    <t>2012 07 03</t>
  </si>
  <si>
    <t>https://youtu.be/YvgFhNwD2Us</t>
  </si>
  <si>
    <t>Destination Innovation - Episode 3 - HET Project</t>
  </si>
  <si>
    <t>Destination Innovation is a new series that explores the research, science and other projects underway at the NASA Ames Research Center.
Episode 3 focuses on the Human Exploration Telerobotics (HET) Technology Demonstration Mission, a project that will allow robots to be extra sets of "eyes" and "hands" that help and protect our astronauts during their journeys in space and long-term expeditions on other worlds.
The project is demonstrating how telerobotics - remote control of a variety of robotic arms, rovers and other devices - can take routine, highly repetitive, dangerous or long-duration tasks out of human hands, and improve and hasten human space exploration missions to new destinations. 
For more information about the HET project, please visit http://www.nasa.gov/telerobotics
For more information about NASA Ames, please visit http://www.nasa.gov/ames</t>
  </si>
  <si>
    <t>YvgFhNwD2Us</t>
  </si>
  <si>
    <t>2012 06 05</t>
  </si>
  <si>
    <t>https://youtu.be/f3ftAIAtz58</t>
  </si>
  <si>
    <t>NASA Ames 2012 Fellow - Dr Louis. J. Allamandola</t>
  </si>
  <si>
    <t>The rank of Fellow is the highest recognition that the NASA Ames Research Center can bestow upon one of its own for a lifetime of intellectual accomplishments. The Fellows are an elite group of Ames people who have built a global reputation for excellence in their scientific and engineering research.
The 2012 Ames Fellow Inductees include Dr. Louis J. Allamandola, Dr. Wayne R. Johnson, Dr. Baruch S. Blumberg and Dr. Hans Mark.
Dr. Louis Allamandola is an internationally acclaimed scientist whose work revolutionized human understanding of materials in the universe.  He has stood on the forefront as our understanding of the universe evolved from a hydrogen-dominated physicists' view in the early 1970s to the chemically rich and diverse molecular universe we know today. 
For more information about NASA Ames, please visit http://www.nasa.gov/ames</t>
  </si>
  <si>
    <t>f3ftAIAtz58</t>
  </si>
  <si>
    <t>https://youtu.be/OrZNJWV-vMI</t>
  </si>
  <si>
    <t>NASA Ames 2012 Fellow - Dr. Wayne R. Johnson</t>
  </si>
  <si>
    <t>The rank of Fellow is the highest recognition that the NASA Ames Research Center can bestow upon one of its own for a lifetime of intellectual accomplishments. The Fellows are an elite group of Ames people who have built a global reputation for excellence in their scientific and engineering research.
The 2012 Ames Fellow Inductees include Dr. Louis J. Allamandola, Dr. Wayne R. Johnson, Dr. Baruch S. Blumberg and Dr. Hans Mark.
Dr. Wayne Johnson has done research on rotorcraft at NASA Ames of fundamental importance to the U.S. Army and to the international rotorcraft community.  By bringing the power of physics-based and comprehensive analysis to the design of rotorcraft, no single individual in the world has had a greater impact on rotary wing technology than Dr. Johnson.
For more information about NASA Ames, please visit http://www.nasa.gov/ames</t>
  </si>
  <si>
    <t>OrZNJWV-vMI</t>
  </si>
  <si>
    <t>2012 06 04</t>
  </si>
  <si>
    <t>https://youtu.be/d3D0zXxIemo</t>
  </si>
  <si>
    <t>Students Celebrate Space Days with NASA and the Traveling Space Museum</t>
  </si>
  <si>
    <t>NASA Ames Research Center partnered with the Traveling Space Museum to bring NASA Space Days to schools in California.  Students visited 14 interactive stations that demonstrated concepts such as living in space, physics, aeronautics and Earth Science.
During the Space Days at the Ronald McNair Academy in East Palo Alto, Calif., Cheryl McNair, the widow of the fallen astronaut, was a guest of honor who spoke to inspire the students.
For more information about NASA Ames, please visit http://www.nasa.gov/ames</t>
  </si>
  <si>
    <t>d3D0zXxIemo</t>
  </si>
  <si>
    <t>2012 05 18</t>
  </si>
  <si>
    <t>https://youtu.be/mvpd8xmNJNk</t>
  </si>
  <si>
    <t>NASA Ames Helps SpaceX Develop Dragon's Heat Shield</t>
  </si>
  <si>
    <t>Space Exploration Technologies (SpaceX) is preparing for its second Commercial Orbital Transportation Services, or COTS, demonstration to show that private industry can build and launch spacecraft on regular cargo resupply missions to the International Space Station.
The Dragon capsule is carrying with 1,000 pounds of cargo for the six-man crew aboard the ISS.  After spending three weeks in space, Dragon will  undock and reenter the Earth's atmosphere.  Unlike other unmanned missions to the station, Dragon is equipped with a heat shield to survive the fiery plunge.
NASA Ames Research Center used it's expertise and unique Arc Jet facilities to help design and develop PICA-X, the lightweight heat shield material aboard Dragon.
For more information about NASA Ames, please visit http://www.nasa.gov/ames</t>
  </si>
  <si>
    <t>mvpd8xmNJNk</t>
  </si>
  <si>
    <t>2012 05 09</t>
  </si>
  <si>
    <t>https://youtu.be/lRV7KLoCHPI</t>
  </si>
  <si>
    <t>NASA Ames Helps Search For and Study Sutter's Mill Meteorites</t>
  </si>
  <si>
    <t>Scientists,  researchers and volunteers from NASA Ames, the SETI Institute and other organizations are searching for fragments of the Sutter's Mill Meteor that illuminated the sky over the Sierra Nevada mountains at 7:51 a.m. PDT Sunday, April 22, 2012.
Teams have searched for and found several meteorites and are now in the process of analyzing the fragments, searching for clues that could indicate how life might have began on our planet.
For more information about NASA Ames, please visit http://www.nasa.gov/ames</t>
  </si>
  <si>
    <t>lRV7KLoCHPI</t>
  </si>
  <si>
    <t>2012 04 26</t>
  </si>
  <si>
    <t>https://youtu.be/TO5HjoK8Iu8</t>
  </si>
  <si>
    <t>Sustainability Base  Congratulations Message from John Holdren, OSTP</t>
  </si>
  <si>
    <t>At the dedication of Sustainability Base, a pre-recorded message from John Holdren was played for the audience.  Dr. Holdren is the Director of the White House Office of Science and Technology Policy.
Sustainability Base is NASA's newest building and is also one of the nation's greenest. Built on the campus of the Ames Research Center at Moffett Field, Calif., the building is a highly intelligent and intuitive facility designed to anticipate and react to changes in sunlight, temperature, wind and occupancy. The building can optimize its performance automatically, in real time, in response to internal and external changes.
For more information about Sustainability Base and NASA Ames, please visit http://www.nasa.gov/ames</t>
  </si>
  <si>
    <t>TO5HjoK8Iu8</t>
  </si>
  <si>
    <t>2012 04 20</t>
  </si>
  <si>
    <t>https://youtu.be/NQxvl3vrnm4</t>
  </si>
  <si>
    <t>Sustainability Base  The Reality Begins</t>
  </si>
  <si>
    <t>NASA's newest building also is one of the nation's greenest.  Sustainability Base, on the campus of NASA Ames Research Center, Moffett Field, Calif., is a highly intelligent and intuitive facility designed to anticipate and react to changes in sunlight, temperature, wind and occupancy.  The building can optimize its performance automatically, in real time, in response to internal and external changes.
Meeting the White House challenge to lead by example, NASA has repurposed its technologies and incorporated them into the new building.  It was recently awarded the U.S. Green Building Council's Leadership in Energy and Environmental Design (LEED) Platinum status, which is the highest LEED rating.
For more information about NASA Ames, please visit http://www.nasa.gov/ames</t>
  </si>
  <si>
    <t>NQxvl3vrnm4</t>
  </si>
  <si>
    <t>2012 04 03</t>
  </si>
  <si>
    <t>https://youtu.be/UNn_Uk2_opo</t>
  </si>
  <si>
    <t>LADEE Propulsion System Handover to Ames Research Center</t>
  </si>
  <si>
    <t>NASA Ames Research Center recently took delivery of the propulsion system for the Lunar Atmosphere and Dust Environment Explorer (LADEE). Working as a small observatory, LADEE will gather detailed information about conditions near the surface, as well as environmental influences on lunar dust. The propulsion system was built by Space Systems/Loral in Palo Alto, California. Ames Center Director Pete Worden and Space Systems/Loral President John Celli attended the brief ceremony.
LADEE will orbit the Moon in a low-altitude retrograde equatorial orbit, the most complex lunar flight path attempted since the Apollo missions. A thorough understanding of the lunar dust environment will provide valuable information for  future missions.</t>
  </si>
  <si>
    <t>UNn_Uk2_opo</t>
  </si>
  <si>
    <t>2012 03 30</t>
  </si>
  <si>
    <t>https://youtu.be/XlGbuvsaxpg</t>
  </si>
  <si>
    <t>ISS Crew Greeting to 2012 Spirit of Innovation Summit</t>
  </si>
  <si>
    <t>Astronauts Dan Burbank and Don Pettit onboard the International Space Station transmitted a greeting to students participating in the 2012 Conrad Foundation Spirit of Innovation Summit taking place at Ames Research Center, Moffett Field, California.</t>
  </si>
  <si>
    <t>XlGbuvsaxpg</t>
  </si>
  <si>
    <t>2012 03 28</t>
  </si>
  <si>
    <t>https://youtu.be/PPPygsMCRbg</t>
  </si>
  <si>
    <t>High School Students Learn About Air Traffic Control Careers</t>
  </si>
  <si>
    <t>A group of ninth-grade students from San Mateo High School, Calif., were given a unique opportunity to transfer problem-solving skills from the classroom to the real world.
NASA and the Federal Aviation Administration (FAA) hosted a field trip packed with authentic air traffic control experiences for the students at the FAA's Oakland Air Route Traffic Control Center in Fremont, Calif.
The two-hour field trip was part of NASA and the FAA's partnership in promoting science, technology, engineering and mathematics (STEM) education and related careers using a NASA education project called "Smart Skies." The project uses the theme of air traffic control to connect mathematics, problem solving, and decision-making skills to the real world.
To learn more about NASA Ames Research Center, please visit http://www.nasa.gov/ames</t>
  </si>
  <si>
    <t>PPPygsMCRbg</t>
  </si>
  <si>
    <t>2012 03 21</t>
  </si>
  <si>
    <t>https://youtu.be/vMl72rKu1Lc</t>
  </si>
  <si>
    <t>Destination Innovation - Episode 2 - SOFIA</t>
  </si>
  <si>
    <t>Destination Innovation is a new series that explores the research, science and other projects underway at the NASA Ames Research Center.
Episode 2 focuses on the SOFIA Mission, an airborne telescope that uses infrared astronomy to peer deeper into the Universe than ever before.
SOFIA, or the Stratospheric Observatory for Infrared Astronomy, is NASA's highly-modified Boeing 747SP aircraft with a 100-inch (2.5 meter) diameter mirror installed at the rear of the aircraft.  The observatory allows astronomers to image the universe in the enables the analysis of infrared light to study the formation of stars and planets; chemistry of interstellar gases; composition of comets, asteroids and planets; and supermassive black holes at the center of galaxies.
For more information about the SOFIA program, please visit http://www.nasa.gov/sofia</t>
  </si>
  <si>
    <t>vMl72rKu1Lc</t>
  </si>
  <si>
    <t>2012 03 08</t>
  </si>
  <si>
    <t>https://youtu.be/9zTJiidzTyE</t>
  </si>
  <si>
    <t>NASA's Kepler Mission Wins 2012 Aviation Week Laureate Award</t>
  </si>
  <si>
    <t>NASA's Kepler mission has been named winner of the 2012 Aviation Week Laureate Award in the Space category, announcedat the 55th annual black-tie awards dinner in Washington, D.C.
Aviation Week's annual Laureate Awards recognizes individuals and teams for their extraordinary accomplishments. Their achievements embody the spirit of exploration, innovation, vision or any combination of these attributes that inspire others to strive for significant, broad-reaching progress in aviation and aerospace.
For more information about the Kepler mission, please visit http://www.nasa.gov/kepler</t>
  </si>
  <si>
    <t>9zTJiidzTyE</t>
  </si>
  <si>
    <t>2012 01 06</t>
  </si>
  <si>
    <t>https://youtu.be/ArLEfh8GbEY</t>
  </si>
  <si>
    <t>Destination Innovation - Episode 1 - Kepler</t>
  </si>
  <si>
    <t>Destination Innovation is a new series that explores the research, science and other projects underway at the NASA Ames Research Center.  Episode 1 focuses on the Kepler Mission, a space telescope that is revolutionizing our knowledge of planets outside our Solar System.
The mission's objective is to survey our region of the Milky Way galaxy to discover Earth-size and smaller planets in or near the habitable zone, a region where liquid water could exist on a planet's surface.  Another goal is to determine how common or rare those planets are among the hundreds of billions of stars in our galaxy.
For more information about the Kepler mission, please visit http://www.nasa.gov/kepler
For more information about NASA Ames, please visit http://www.nasa.gov/ames</t>
  </si>
  <si>
    <t>ArLEfh8GbEY</t>
  </si>
  <si>
    <t>2011 12 20</t>
  </si>
  <si>
    <t>https://youtu.be/kc4PuQ6tzKo</t>
  </si>
  <si>
    <t>Kepler Discovers First Earth-Sized Planets Outside Solar System</t>
  </si>
  <si>
    <t>NASA's Kepler mission has discovered the first Earth-size planets orbiting a sun-like star outside our solar system. The planets, called Kepler-20e and Kepler-20f, are too close to their star to be in the so-called habitable zone where liquid water could exist on a planet's surface, but they are the smallest exoplanets ever confirmed around a star like our sun.
Kepler-20e is slightly smaller than Venus, measuring 0.87 times the radius of Earth. Kepler-20f is slightly larger than Earth, measuring 1.03 times its radius. Both planets reside in a five-planet system called Kepler-20, approximately 1,000 light-years away in the constellation Lyra.
Kepler-20e orbits its parent star every 6.1 days and Kepler-20f every 19.6 days. These short orbital periods mean very hot, inhospitable worlds. Kepler-20f, at 800 degrees Fahrenheit, is similar to an average day on the planet Mercury. The surface temperature of Kepler-20e, at more than 1,400 degrees Fahrenheit, would melt glass.
For more information about the Kepler Mission, please visit http://www.nasa.gov/kepler</t>
  </si>
  <si>
    <t>kc4PuQ6tzKo</t>
  </si>
  <si>
    <t>2011 12 07</t>
  </si>
  <si>
    <t>https://youtu.be/7AnKgHwZPq8</t>
  </si>
  <si>
    <t>NASA's Kepler Mission Discovery Summary, Dec. 2011</t>
  </si>
  <si>
    <t>Scientists from NASA's Kepler mission have been busy recently.  The team has announced the discovery of Kepler-22b, its first confirmed planet in the habitable zone of its solar system, 600 light years away.  They have also been combing through light data captured by the telescope and have released the latest number of planetary candidates team members have identified.  Staff and scientists also got together (along with a special guest!) recently to celebrate 1,000 days of science operations by the mission.
For more information about the Kepler mission, please visit http://www.nasa.gov/kepler
For more information about NASA Ames, please visit http://www.nasa.gov/ames</t>
  </si>
  <si>
    <t>7AnKgHwZPq8</t>
  </si>
  <si>
    <t>2011 12 05</t>
  </si>
  <si>
    <t>https://youtu.be/en5OObU0ryU</t>
  </si>
  <si>
    <t>NASA's Kepler Mission Announces Latest Planetary Discovery</t>
  </si>
  <si>
    <t>The Kepler mission's science team announced its latest finding at a press conference on Monday, Dec. 5, 2011.  The team announced the confirmation of Kepler-22b, its first planet found in the "habitable zone," the region where liquid water could exist on a planet's surface.  The planet is about 2.4 times the radius of Earth, orbits around a star similar to our sun and is located 600 light-years away.  Scientists don't yet know if Kepler-22b has a predominantly rocky, gaseous or liquid composition, but its discovery is a step closer to finding Earth-like planets.  The planet's host star belongs to the same class as our sun, called G-type, although it is slightly smaller and cooler. 
Kepler also has discovered 1,094 new planet candidates, nearly doubling its previously known count.  Since the last catalog was released in February, the number of planet candidates identified by Kepler has increased by 89 percent and now totals 2,326.  Of these, 207 are approximately Earth-size, 680 are super Earth-size, 1,181 are Neptune-size, 203 are Jupiter-size and 55 are larger than Jupiter.   The findings, based on observations conducted May 2009 to September 2010, show a dramatic increase in the numbers of smaller-size planet candidates. 
For more information about the Kepler mission, please visit www.nasa.gov/kepler</t>
  </si>
  <si>
    <t>en5OObU0ryU</t>
  </si>
  <si>
    <t>2011 11 30</t>
  </si>
  <si>
    <t>https://youtu.be/3xbpQrjTmjM</t>
  </si>
  <si>
    <t>Mars Science Laboratory - CheMin Instrument Demonstration</t>
  </si>
  <si>
    <t>Dr. David Blake, Principal Investigator of the CheMin instrument, gives a demonstration of his invention at the Kennedy Space Center.  Short for "Chemistry &amp; Mineralogy," CheMin is one of 10 science instruments aboard the Mars Science Laboratory, NASA's latest Mars rover.  CheMin will identify the minerals in samples of powdered rock or soil in a search to determine if conditions were right to support life on Mars.
For more information about NASA Ames, please visit http://www.nasa.gov/ames</t>
  </si>
  <si>
    <t>3xbpQrjTmjM</t>
  </si>
  <si>
    <t>2011 11 23</t>
  </si>
  <si>
    <t>https://youtu.be/0XaHp6QyP6c</t>
  </si>
  <si>
    <t>NASA Ames Scientists Develop MSL Science Instrument</t>
  </si>
  <si>
    <t>David Blake, a research scientist at NASA Ames, led the development of CheMin, one of ten scientific instruments onboard Curiosity, the Mars Scientific Laboratory.  The Powder X-Ray Diffraction tool will search for clues on the Martian surface for an environment that might have once harbored life.
For more information about NASA Ames, please visit http://www.nasa.gov/ames</t>
  </si>
  <si>
    <t>0XaHp6QyP6c</t>
  </si>
  <si>
    <t>2011 11 02</t>
  </si>
  <si>
    <t>https://youtu.be/YRrRWQwRvTU</t>
  </si>
  <si>
    <t>NASA Ames Welcomes Diverse Student Group</t>
  </si>
  <si>
    <t>NASA's Ames Research Center and the Society for Advancement of Chicanos and Native Americans in Science (SACNAS) brought together a national network of talented students to give them a one-time opportunity to tour one of our country's leading, world-class research centers.  The students were able to interact with scientists and research professionals to encourage their interest in math and science.
For more information about NASA Ames, please visit http://www.nasa.gov/ames</t>
  </si>
  <si>
    <t>YRrRWQwRvTU</t>
  </si>
  <si>
    <t>2011 10 18</t>
  </si>
  <si>
    <t>https://youtu.be/uhYO8IOtXZo</t>
  </si>
  <si>
    <t>SOFIA Flying Telescope Visits NASA Ames</t>
  </si>
  <si>
    <t>The Stratospheric Observatory For Infrared Astronomy (SOFIA) landed at NASA's Ames Research Center for tours by NASA employees, members of the media and the general public.  Housing a 17-ton telescope assembly, the highly modified Boeing 747SP aircraft is the largest flying telescope in the world.  More than 6500 people visited SOFIA during her visit.
For more information about SOFIA, please visit http://www.nasa.gov/sofia</t>
  </si>
  <si>
    <t>uhYO8IOtXZo</t>
  </si>
  <si>
    <t>2011 10 06</t>
  </si>
  <si>
    <t>https://youtu.be/7gto9SHJcKA</t>
  </si>
  <si>
    <t>NASA's Kepler Spacecraft Featured in Unique Maze</t>
  </si>
  <si>
    <t>A 20 acre corn maze at the Dell'Osso Family Farm in Lathrop, Calif., features the discoveries and images of NASA's Kepler mission.  The maze is part of Space Farm 7, a series of seven farms across the United States that are commemorating 50 years of human spaceflight by NASA.
For more information about NASA Ames, please visit http://www.nasa.gov/ames
For more information about the Dell'Osso Family Farm, please visit http://www.DellossoFamilyFarm.com</t>
  </si>
  <si>
    <t>7gto9SHJcKA</t>
  </si>
  <si>
    <t>2011 10 04</t>
  </si>
  <si>
    <t>https://youtu.be/2z9Qy9rrwQU</t>
  </si>
  <si>
    <t>2011 Green Flight Challenge Highlights Video</t>
  </si>
  <si>
    <t>On Monday, October 3, 2011, NASA's Centennial Challenges program awarded the largest prize in aviation history, created to inspire the development of more fuel-efficient aircraft and spark the start of a new electric airplane industry. Three teams successfully met all requirements and competed for the $1.65 million purse in the CAFE Green Flight Challenge, sponsored by Google, over the skies of Santa Rosa, California.
For more information about NASA's Centennial Challenge, please visit http://www.nasa.gov/topics/technology/centennial/index.html</t>
  </si>
  <si>
    <t>2z9Qy9rrwQU</t>
  </si>
  <si>
    <t>2011 09 27</t>
  </si>
  <si>
    <t>https://youtu.be/KB6jaP-_t7c</t>
  </si>
  <si>
    <t>President Obama Arrives at Moffett Federal Airfield</t>
  </si>
  <si>
    <t>President Barack Obama landed at Moffett Federal Airfield on Sunday, Sept. 25, 2011 for a visit to Silicon Valley.  NASA Ames Research Center is the operator of Moffett Field.  He was welcomed to the area by Ames Center Director S. Pete Worden.
For more information about NASA Ames, please visit www.nasa.gov/ames</t>
  </si>
  <si>
    <t>KB6jaP-_t7c</t>
  </si>
  <si>
    <t>2011 09 15</t>
  </si>
  <si>
    <t>https://youtu.be/PE1e9ihO_uc</t>
  </si>
  <si>
    <t>NASA's Kepler Mission Discovers Kepler-16b, A Planet Orbiting Two Suns</t>
  </si>
  <si>
    <t>NASA's Kepler mission has turned fiction into fact. A world with a double sunset that was first imagined in "Star Wars" over 30 years ago in a galaxy far, far away has become scientific reality. Credit: NASA / Ames Research Center</t>
  </si>
  <si>
    <t>PE1e9ihO_uc</t>
  </si>
  <si>
    <t>2011 08 02</t>
  </si>
  <si>
    <t>https://youtu.be/AtHszeB6D_E</t>
  </si>
  <si>
    <t>STS-135 Fused Launch Video</t>
  </si>
  <si>
    <t>Imaging experts funded by the Space Shuttle Program and located at NASA's Ames Research Center prepared this video of the STS-135 launch by merging images taken by a set of six cameras capturing five settings of visible light and one setting of infrared thermal information.</t>
  </si>
  <si>
    <t>AtHszeB6D_E</t>
  </si>
  <si>
    <t>2011 07 12</t>
  </si>
  <si>
    <t>https://youtu.be/p0Iio2usJP0</t>
  </si>
  <si>
    <t>NASA Ames Hosts Viewing Party for Final Shuttle Launch</t>
  </si>
  <si>
    <t>The public was invited to NASA's Ames Research Center to observe a live televised broadcast of the final space shuttle launch on July 8, 2011. The STS-135 mission is the final flight of NASA's Space Shuttle Program.
The orbiter Atlantis is carrying a system to investigate the potential for robotically refueling existing spacecraft and bring back a failed ammonia pump to help NASA better understand and improve pump designs for future systems. It also will deliver spare parts to sustain space station operations after the shuttles retire from service.
For more information about NASA Ames, please visit http://www.nasa.gov/ames</t>
  </si>
  <si>
    <t>p0Iio2usJP0</t>
  </si>
  <si>
    <t>2011 07 08</t>
  </si>
  <si>
    <t>https://youtu.be/0NAt6PKeUp0</t>
  </si>
  <si>
    <t>From Silicon Valley to Space  Ames and the Space Shuttle (2011)</t>
  </si>
  <si>
    <t>Originally produced in 2006, this video has been updated to reflect NASA's current mission to explore beyond low-Earth orbit.  The program examines the contributions NASA Ames Research Center has made to the Space Shuttle program over the last 30 years, including wind tunnel testing, life sciences experiments, thermal protection and motion simulators.
For more information about NASA Ames, please visit http://www.nasa.gov/ames</t>
  </si>
  <si>
    <t>0NAt6PKeUp0</t>
  </si>
  <si>
    <t>https://youtu.be/OkTBbRukS3E</t>
  </si>
  <si>
    <t>STS-135 Flight Crew Trains on VMS at NASA Ames</t>
  </si>
  <si>
    <t>The flight crew of STS-135, mission commander Chris Ferguson and pilot Doug Hurley, along with mission specialist Rex Walheim, recently trained for the landing and rollout phase of their flight using the Vertical Motion Simulator at NASA Ames.
The VMS mounts a 6-degree-of-freedom motion simulator in a 60-foot high by 40-foot wide facility, making it the largest of its kind in the world. By combining high-resolution out-the-window views with a realistic sensation of flying, astronauts are able to practice a variety of emergency and non-emergency landing scenarios at different landing sites around the world.
For more information about NASA Ames, please visit http://www.nasa.gov/ames</t>
  </si>
  <si>
    <t>OkTBbRukS3E</t>
  </si>
  <si>
    <t>2011 06 03</t>
  </si>
  <si>
    <t>https://youtu.be/JQhkb-PUxfo</t>
  </si>
  <si>
    <t>STS-134 Launch Single Camera Fused Split View</t>
  </si>
  <si>
    <t>Imaging experts funded by the Space Shuttle Program and located at NASA's Ames Research Center prepared this video by merging nearly 20,000 photographs taken by a set of six cameras capturing 250 images per second at the STS-134 launch on May 16, 2011. From seven seconds before takeoff to six seconds after, the cameras took simultaneous images at six different exposure settings. The images were processed and combined in this video to balance the brightness of the rocket engine output with the regular daylight levels at which the orbiter can be seen. The processing software digitally removes pure black or pure white pixels from one image and replaces them with the most detailed pixel option from the five other images. This technique can help visualize debris falling during a launch or support research involving intense light sources like rocket engines, plasma experiments and hypersonic vehicle engines. 
This is a side-by-side comparison video showing a one-camera view of the launch (left) with the six-camera composited view (right). 
Video credit: NASA/Louise Walker/JT Heineck</t>
  </si>
  <si>
    <t>JQhkb-PUxfo</t>
  </si>
  <si>
    <t>2011 03 03</t>
  </si>
  <si>
    <t>https://youtu.be/SGS0DwdAsP8</t>
  </si>
  <si>
    <t>NASA Ames Hosts Science Festival for San Francisco Bay Area Students</t>
  </si>
  <si>
    <t>NASA's Ames Research Center was one of the sponsors of the 10th annual "Reachout for the Rainbow After School Science Festival," held at the Bayview Opera House in San Francisco, Calif.  Children were able to explore exhibits and hands-on science and technology activities, including displays from the Traveling Space Museum and the Exploratorium in San Francisco.
The free family community event supports NASA's science, technology, engineering and mathematics (STEM) efforts to reach out to underrepresented Bay Area students.
Reachout for the Rainbow After School is a nonprofit faith-based program located in the Bayview Hunters Point community and housed in the Seventh-day Adventist Church. 
For more information about NASA Ames, please visit http://www.nasa.gov/ames</t>
  </si>
  <si>
    <t>SGS0DwdAsP8</t>
  </si>
  <si>
    <t>2011 02 17</t>
  </si>
  <si>
    <t>https://youtu.be/GlRZIofJnYI</t>
  </si>
  <si>
    <t>NASA Ames Launches Planet-Finding Tweetup</t>
  </si>
  <si>
    <t>On Feb. 11, 2011, NASA Ames hosted more than 55 Twitter followers or "tweeps" from 18 states and 5 countries to learn about the Center's research activities.  Recent planetary discoveries by the Kepler mission and science flights by NASA's SOFIA aircraft were two featured topics of discussion.
The "tweeps" toured several facilities at Ames, including the Kepler labs, where mission data is analyzed; the Vertical Motion Simulator, the world's largest motion-based flight simulator; Future Flight Central, a 360-degree, full-scale real-time air traffic control facility and the Fluid Mechanics Lab.
For more information about NASA Ames, please visit http://www.nasa.gov/ames</t>
  </si>
  <si>
    <t>GlRZIofJnYI</t>
  </si>
  <si>
    <t>2011 02 02</t>
  </si>
  <si>
    <t>https://youtu.be/WhWReKpM1tg</t>
  </si>
  <si>
    <t>NASA's Kepler Mission Finds Earth-size Planet Candidates in Habitable Zone, Six Planet System</t>
  </si>
  <si>
    <t>NASA's Kepler mission has discovered its first Earth-size planet candidates and its first candidates in the habitable zone, a region where liquid water could exist on a planet's surface. Five of the potential planets are near Earth-size and orbit in the habitable zone of smaller, cooler stars than our sun.
Kepler also found six confirmed planets orbiting a sun-like star, Kepler-11. This is the largest group of transiting planets orbiting a single star yet discovered outside our solar system. Located approximately 2,000 light years from Earth, Kepler-11 is the most tightly packed planetary system yet discovered. All six of its confirmed planets have orbits smaller than Venus, and five of the six have orbits smaller than Mercury's.
For more information about the Kepler Mission, please visit http://www.nasa.gov/kepler</t>
  </si>
  <si>
    <t>WhWReKpM1tg</t>
  </si>
  <si>
    <t>2011 01 13</t>
  </si>
  <si>
    <t>https://youtu.be/KTzG_HIUu9c</t>
  </si>
  <si>
    <t>J. Craig Venter on Synthetic Biology at NASA Ames</t>
  </si>
  <si>
    <t>KTzG_HIUu9c</t>
  </si>
  <si>
    <t>2011 01 10</t>
  </si>
  <si>
    <t>https://youtu.be/5Azfehl2tBU</t>
  </si>
  <si>
    <t>Kepler  The Search for Earth-Size Planets Begins</t>
  </si>
  <si>
    <t>Since its launch in March, 2009, the Kepler Mission has announced the discovery of  9 confirmed exoplanets (or planets outside our solar system).  This video explores how the team works to combine photometry from the spacecraft, data from ground-based observatories and precise asteroseismic analysis to determine if Earths are common or rare in our Galaxy.
For more information about the Kepler Mission, please visit http://www.nasa.gov/kepler</t>
  </si>
  <si>
    <t>5Azfehl2tBU</t>
  </si>
  <si>
    <t>https://youtu.be/zjwcXd4Toms</t>
  </si>
  <si>
    <t>NASA'S Kepler Mission Discovers Its First Rocky Planet</t>
  </si>
  <si>
    <t>NASA's Kepler spacecraft has discovered Kepler-10b, its first confirmed rocky planet and the smallest transiting exoplanet discovered to date.  Kepler-10b is only 1.4 times the size of Earth and has an average density of 8.8 grams per cubic centimeter, similar to that of an iron dumbbell.  The planet orbits its star in only 0.84 days and is not in the habitable zone, where liquid water could exist.
For more information about the Kepler mission, please visit www.nasa.gov/kepler
For more information about Kepler's recent discoveries, please watch Kepler: The Search for Earth-size Planets Begins at: http://www.youtube.com/watch?v=5Azfehl2tBU</t>
  </si>
  <si>
    <t>zjwcXd4Toms</t>
  </si>
  <si>
    <t>2010 10 26</t>
  </si>
  <si>
    <t>https://youtu.be/yrnIfpK6Vr4</t>
  </si>
  <si>
    <t>NASA Ames Rocks with the Stars at Science and Culture Fest</t>
  </si>
  <si>
    <t>"You Just Have to Believe" was the theme of NASA's science and culture festival, featuring a holographic presentation of NASA astronaut Leland Melvin and hip hop artist MOS Def rapping about mathematics and science. 
Held in September, 2010 at the Chabot Space and Science Center, students were invited to "believe in themselves and take on new challenges" by participating in NASA's space program.  Numerous exhibits and hands-on science and technology activities, including the opportunity to remotely operate a real NASA rover, were featured. 
The festivities were in support of NASA's science, technology, engineering and mathematics (STEM) efforts to reach out to underrepresented middle school students.</t>
  </si>
  <si>
    <t>yrnIfpK6Vr4</t>
  </si>
  <si>
    <t>2010 10 18</t>
  </si>
  <si>
    <t>https://youtu.be/wslhjqdOEmg</t>
  </si>
  <si>
    <t>VMS Shuttle Sim</t>
  </si>
  <si>
    <t>wslhjqdOEmg</t>
  </si>
  <si>
    <t>2010 10 14</t>
  </si>
  <si>
    <t>https://youtu.be/MZKUJS6QzEg</t>
  </si>
  <si>
    <t>VMS Construction 1</t>
  </si>
  <si>
    <t>MZKUJS6QzEg</t>
  </si>
  <si>
    <t>2010 10 13</t>
  </si>
  <si>
    <t>https://youtu.be/Tm_WQIYO2zo</t>
  </si>
  <si>
    <t>VMS Pre History</t>
  </si>
  <si>
    <t>Tm_WQIYO2zo</t>
  </si>
  <si>
    <t>2010 10 04</t>
  </si>
  <si>
    <t>https://youtu.be/226CB07FB5E</t>
  </si>
  <si>
    <t>Aeronautics at NASA Ames</t>
  </si>
  <si>
    <t>In business and in our personal lives, the aviation industry is a key enabler to our way of life and the smooth functioning of our economy.  NASA's Aeronautics Research Mission Directorate is looking for new ideas, conducting basic research into new technologies and operational procedures, and trying out new vehicle, operations, and safety technologies in relevant environments.
Produced in June, 2010, this video was created for "The Leading Edge," a one hour television program on NASA TV that explored the future of aviation in the United States.  NASA Centers with a legacy in aeronautics research were asked to put together a highlights video detailing their contributions to NASA's rich history in aero research.  This is a brief look at the contributions made by the NASA Ames Research Center.</t>
  </si>
  <si>
    <t>226CB07FB5E</t>
  </si>
  <si>
    <t>2010 09 23</t>
  </si>
  <si>
    <t>https://youtu.be/rjqYwxmUHY4</t>
  </si>
  <si>
    <t>NASA Ames Hosts Exploration Day!</t>
  </si>
  <si>
    <t>To celebrate NASA's Summer of Innovation initiative to promote excellence in science, technology, engineering and mathematics (STEM), NASA Ames Research Center hosted an Exploration Day featuring NASA's out-of-this-world missions and technology programs.
NASA Ames organized a day filled with STEM education hands-on activities and events, including a visit from the Traveling Space Museum; the grand opening of the renovated Ames Exploration Encounter; an opportunity to operate rovers on a simulated lunar regolith and a student poster session, from more than 100 students.</t>
  </si>
  <si>
    <t>rjqYwxmUHY4</t>
  </si>
  <si>
    <t>2010 09 15</t>
  </si>
  <si>
    <t>https://youtu.be/799PWvvCZms</t>
  </si>
  <si>
    <t>NASA Ames and the Traveling Space Museum</t>
  </si>
  <si>
    <t>From April to June, 2010 NASA Ames Reseach Center and the Traveling Space Museum (TSM) sponsored "Space Day" at six San Francisco Bay Area schools in an effort to motivate and inspire the next generation of space explorers. 
Ames worked with the TSM to teach students the way astronauts are taught...by doing.  Students were treated to a rich and exciting educational experience at approximately 14 activity stations presented by NASA experts and aerospace enthusiasts. The stations included an International Space Station module mock-up, Orion capsule simulator, micro-jet, space station toilet, hovercraft and water rockets.</t>
  </si>
  <si>
    <t>799PWvvCZms</t>
  </si>
  <si>
    <t>2010 09 01</t>
  </si>
  <si>
    <t>https://youtu.be/VAs8gbb3vR4</t>
  </si>
  <si>
    <t>NASA Releases  NASA App HD  for iPad</t>
  </si>
  <si>
    <t>The NASA App HD invites you to discover a wealth of NASA information right on your iPad. The application collects, customizes and delivers an extensive selection of dynamically updated mission information, images, videos and Twitter feeds from various online NASA sources in a convenient mobile package. Come explore with NASA, now on your iPad.</t>
  </si>
  <si>
    <t>VAs8gbb3vR4</t>
  </si>
  <si>
    <t>2010 06 13</t>
  </si>
  <si>
    <t>https://youtu.be/gfYA4f-AIL0</t>
  </si>
  <si>
    <t>NASA Team Captures Hayabusa Spacecraft Reentry</t>
  </si>
  <si>
    <t>A group of astronomers from NASA, the Japan Aerospace Exploration Agency (JAXA) and other organizations had a front row seat to observe the Hayabusa spacecraft's fiery plunge into Earth's atmosphere.  The team flew aboard NASA's DC-8 airborne laboratory, packed with cameras and other imaging instruments, to capture the high-speed re-entry over an unpopulated area of central Australia on June 13, 2010. The Japanese spacecraft completed its seven-year, 1.25 billion mile journey to return a sample of the asteroid Itokawa.</t>
  </si>
  <si>
    <t>gfYA4f-AIL0</t>
  </si>
  <si>
    <t>https://youtu.be/HpuU1hd_xeY</t>
  </si>
  <si>
    <t>Hayabusa Spacecraft Reentry</t>
  </si>
  <si>
    <t>A group of astronomers from NASA, the Japan Aerospace Exploration Agency (JAXA) and other organizations had a front row seat to observe the Hayabusa spacecraft's fiery plunge into Earth's atmosphere. The team was aboard NASA's DC-8 airborne laboratory, packed with cameras and other imaging instruments, to capture the high-speed re-entry over an unpopulated area of central Australia 
on June 13, 2010.  The Japanese spacecraft has been on a seven-year journey 
to return a sample of the asteroid Itokawa.</t>
  </si>
  <si>
    <t>HpuU1hd_xeY</t>
  </si>
  <si>
    <t>2010 05 14</t>
  </si>
  <si>
    <t>https://youtu.be/PXJTFKixc_k</t>
  </si>
  <si>
    <t>2010 Yuri's Night at NASA Ames</t>
  </si>
  <si>
    <t>NASAs Ames Research Center hosted a mega Yuris Night celebration on April 9 and April 10, 2010.
On Friday, an estimated 6,000 students from all over the Bay Area gathered for Education Day.  Students between grades 4-12 engaged in hands-on learning activities that included interactive exhibits, workshops and presentations by leading scientists, engineers and technology experts. 
On Saturday, an estimated 6,000 space enthusiasts came to celebrate Yuris Night at NASA Ames. The celebration  one of the largest of 210 held around the world  had more than 120 exhibits, a 40-foot futuristic rocket ship, an air show and top music acts, including Common and N.E.R.D.
For more information about NASA Ames, please visit www.nasa.gov/ames</t>
  </si>
  <si>
    <t>PXJTFKixc_k</t>
  </si>
  <si>
    <t>2010 03 31</t>
  </si>
  <si>
    <t>https://youtu.be/GWv0WL9uNZ4</t>
  </si>
  <si>
    <t>Global Connection Project</t>
  </si>
  <si>
    <t>Produced in 2007, this video explores how a team of researchers from NASA Ames Research Center partnered with Carnegie Mellon University, Google Inc. and the National Geographic Society to create several exciting software products, including the Global Connection Project and Gigapan.  For more information about the Global Connection Project, please visit: http://www.cs.cmu.edu/~globalconn/</t>
  </si>
  <si>
    <t>GWv0WL9uNZ4</t>
  </si>
  <si>
    <t>2010 03 30</t>
  </si>
  <si>
    <t>https://youtu.be/DZsHjgH4UeA</t>
  </si>
  <si>
    <t>Women's History Month  Natalie Batalha</t>
  </si>
  <si>
    <t>March 2010 was Women's History Month, providing a time to pay tribute to the generations of women whose commitment to nature and the planet have proved invaluable to society.  NASA Ames scientist Natalie Batalha, a co-investigator for the Kepler mission, talks about choosing science as a career.  For more information about the Kepler mission, please visit: http://kepler.arc.nasa.gov</t>
  </si>
  <si>
    <t>DZsHjgH4UeA</t>
  </si>
  <si>
    <t>https://youtu.be/6bBSP8xrCZ0</t>
  </si>
  <si>
    <t>Kepler's 1 Year Anniversary Celebration</t>
  </si>
  <si>
    <t>NASA's Kepler space telescope recently celebrated its first year in space.  Scientists, researchers and team members gathered at the NASA Ames Exploration Center to celebrate and to share memories of the first year's milestones and discoveries.  For more information about the Kepler mission, please visit: http://kepler.arc.nasa.gov</t>
  </si>
  <si>
    <t>6bBSP8xrCZ0</t>
  </si>
  <si>
    <t>2009 12 01</t>
  </si>
  <si>
    <t>https://youtu.be/5xVlBa6YKH4</t>
  </si>
  <si>
    <t>LCROSS Science Briefing November 13th 2009</t>
  </si>
  <si>
    <t>NASA news conference about early science results from its successful moon impacting mission, the Lunar Crater Observation and Sensing Satellite, or LCROSS. The satellite gained worldwide attention when it plunged into a crater near the moon's south pole on Oct. 9. The briefing was held on November 13th 2009 at NASA's Ames Research Center in Moffett Field, California. 
The panelists are: 
- Doug Cooke, associate administrator, Exploration Systems Mission Directorate at NASA Headquarters in Washington
- Michael Wargo, chief lunar scientist for Exploration Systems at NASA Headquarters
- Anthony Colaprete, LCROSS project scientist and principal investigator from Ames
- Greg Delory, senior fellow, Space Sciences Laboratory and Center for Integrative Planetary Sciences at the University of California, Berkeley</t>
  </si>
  <si>
    <t>5xVlBa6YKH4</t>
  </si>
  <si>
    <t>2009 10 09</t>
  </si>
  <si>
    <t>https://youtu.be/99xi_U9xp4Q</t>
  </si>
  <si>
    <t>LCROSS Impact from Mount Wilson's 60 inch Observatory</t>
  </si>
  <si>
    <t>File: mt_wilson_60in_impact_crop.mp4
Frames: 7,200 fr
Rate: 30 fr/sec
Integration Time: 315 usec
Impact Frame Offset: 2450 fr (approximate)
Notes:
1) Recorded at 60 fr/sec, transcoded to 30 fr/sec
2) Total buffer recorded 44,575 frames, extracted 14,400 for transcoding
3) Non-linear lookup table used to map 16bit to 8bit values
    (compresses highlights and enhances shadow detail)</t>
  </si>
  <si>
    <t>99xi_U9xp4Q</t>
  </si>
  <si>
    <t>2009 09 02</t>
  </si>
  <si>
    <t>https://youtu.be/mrOI6RPVZ0E</t>
  </si>
  <si>
    <t>NASA's Sustainability Base</t>
  </si>
  <si>
    <t>Sustainability Base is a NASA Ames project to create a supportive and nurturing workspace for employees. The project includes a high-performance building that will be a proof-of-concept of what can be accomplished today, as well as a living experimental platform, designed to incorporate new, energy-efficient technologies as they evolve. With NASA innovations and intelligence integrated throughout, the project represents sustainability done as only NASA can.
The building will be highly intelligent, even intuitive. It will be designed to anticipate and react to changes in sunlight, temperature, wind, and usage and will be able to optimize its performance automatically, in real time, in response to internal and external change.</t>
  </si>
  <si>
    <t>mrOI6RPVZ0E</t>
  </si>
  <si>
    <t>2009 08 21</t>
  </si>
  <si>
    <t>https://youtu.be/3PtpKVhsejI</t>
  </si>
  <si>
    <t>From Silicon Valley to Space  Ames and the Space Shuttle</t>
  </si>
  <si>
    <t>Produced in 2006, this video examines the contributions NASA Ames has made to the Space Shuttle program over the last 25 years, including wind tunnel testing, life sciences experiments, thermal protection and motion simulators.</t>
  </si>
  <si>
    <t>3PtpKVhsejI</t>
  </si>
  <si>
    <t>2009 08 19</t>
  </si>
  <si>
    <t>https://youtu.be/sVPWGNBcq1w</t>
  </si>
  <si>
    <t>Return to Flight  Ames' Role in NASA's Return to Flight Efforts</t>
  </si>
  <si>
    <t>Explains Ames contributions in high-end computing (Computational Fluid Dynamics [CFD] analysis of ascent and re-entry), thermal protection repair testing, shuttle tile examination/analysis and on-going astronaut training (Vertical Motion Simulator) during Return to Flight effort.</t>
  </si>
  <si>
    <t>sVPWGNBcq1w</t>
  </si>
  <si>
    <t>https://youtu.be/GBPuTxSoP0k</t>
  </si>
  <si>
    <t>Ames 2009 Exploration and Sustainability Expo</t>
  </si>
  <si>
    <t>The Exploration and Sustainability Expo is bringing together 40 NASA Research Park members to showcase their technologies and products. It is the confluence between NASA's exploration technologies and the new technologies for sustainability purposes on Earth</t>
  </si>
  <si>
    <t>GBPuTxSoP0k</t>
  </si>
</sst>
</file>

<file path=xl/styles.xml><?xml version="1.0" encoding="utf-8"?>
<styleSheet xmlns="http://schemas.openxmlformats.org/spreadsheetml/2006/main">
  <numFmts count="4">
    <numFmt numFmtId="43" formatCode="_-* #,##0.00_-;\-* #,##0.00_-;_-* &quot;-&quot;??_-;_-@_-"/>
    <numFmt numFmtId="41" formatCode="_-* #,##0_-;\-* #,##0_-;_-* &quot;-&quot;_-;_-@_-"/>
    <numFmt numFmtId="44" formatCode="_-&quot;£&quot;* #,##0.00_-;\-&quot;£&quot;* #,##0.00_-;_-&quot;£&quot;* &quot;-&quot;??_-;_-@_-"/>
    <numFmt numFmtId="42" formatCode="_-&quot;£&quot;* #,##0_-;\-&quot;£&quot;* #,##0_-;_-&quot;£&quot;* &quot;-&quot;_-;_-@_-"/>
  </numFmts>
  <fonts count="23">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
      <sz val="11"/>
      <color theme="1"/>
      <name val="Calibri"/>
      <charset val="134"/>
      <scheme val="minor"/>
    </font>
    <font>
      <sz val="11"/>
      <color theme="1"/>
      <name val="Calibri"/>
      <charset val="0"/>
      <scheme val="minor"/>
    </font>
    <font>
      <sz val="11"/>
      <color theme="0"/>
      <name val="Calibri"/>
      <charset val="0"/>
      <scheme val="minor"/>
    </font>
    <font>
      <u/>
      <sz val="11"/>
      <color rgb="FF800080"/>
      <name val="Calibri"/>
      <charset val="0"/>
      <scheme val="minor"/>
    </font>
    <font>
      <sz val="11"/>
      <color rgb="FFFA7D00"/>
      <name val="Calibri"/>
      <charset val="0"/>
      <scheme val="minor"/>
    </font>
    <font>
      <b/>
      <sz val="11"/>
      <color rgb="FFFFFFFF"/>
      <name val="Calibri"/>
      <charset val="0"/>
      <scheme val="minor"/>
    </font>
    <font>
      <sz val="11"/>
      <color rgb="FF9C6500"/>
      <name val="Calibri"/>
      <charset val="0"/>
      <scheme val="minor"/>
    </font>
    <font>
      <b/>
      <sz val="13"/>
      <color theme="3"/>
      <name val="Calibri"/>
      <charset val="134"/>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1"/>
      <color theme="3"/>
      <name val="Calibri"/>
      <charset val="134"/>
      <scheme val="minor"/>
    </font>
    <font>
      <sz val="11"/>
      <color rgb="FF3F3F76"/>
      <name val="Calibri"/>
      <charset val="0"/>
      <scheme val="minor"/>
    </font>
    <font>
      <b/>
      <sz val="11"/>
      <color rgb="FFFA7D00"/>
      <name val="Calibri"/>
      <charset val="0"/>
      <scheme val="minor"/>
    </font>
    <font>
      <sz val="11"/>
      <color rgb="FF006100"/>
      <name val="Calibri"/>
      <charset val="0"/>
      <scheme val="minor"/>
    </font>
    <font>
      <b/>
      <sz val="11"/>
      <color theme="1"/>
      <name val="Calibri"/>
      <charset val="0"/>
      <scheme val="minor"/>
    </font>
    <font>
      <b/>
      <sz val="11"/>
      <color rgb="FF3F3F3F"/>
      <name val="Calibri"/>
      <charset val="0"/>
      <scheme val="minor"/>
    </font>
    <font>
      <sz val="11"/>
      <color rgb="FF9C0006"/>
      <name val="Calibri"/>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6" tint="0.799981688894314"/>
        <bgColor indexed="64"/>
      </patternFill>
    </fill>
    <fill>
      <patternFill patternType="solid">
        <fgColor theme="9"/>
        <bgColor indexed="64"/>
      </patternFill>
    </fill>
    <fill>
      <patternFill patternType="solid">
        <fgColor theme="5"/>
        <bgColor indexed="64"/>
      </patternFill>
    </fill>
    <fill>
      <patternFill patternType="solid">
        <fgColor theme="7" tint="0.399975585192419"/>
        <bgColor indexed="64"/>
      </patternFill>
    </fill>
    <fill>
      <patternFill patternType="solid">
        <fgColor rgb="FFA5A5A5"/>
        <bgColor indexed="64"/>
      </patternFill>
    </fill>
    <fill>
      <patternFill patternType="solid">
        <fgColor rgb="FFFFEB9C"/>
        <bgColor indexed="64"/>
      </patternFill>
    </fill>
    <fill>
      <patternFill patternType="solid">
        <fgColor rgb="FFFFFFCC"/>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rgb="FFC6EFCE"/>
        <bgColor indexed="64"/>
      </patternFill>
    </fill>
    <fill>
      <patternFill patternType="solid">
        <fgColor theme="4" tint="0.799981688894314"/>
        <bgColor indexed="64"/>
      </patternFill>
    </fill>
    <fill>
      <patternFill patternType="solid">
        <fgColor theme="4"/>
        <bgColor indexed="64"/>
      </patternFill>
    </fill>
    <fill>
      <patternFill patternType="solid">
        <fgColor rgb="FFFFC7CE"/>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8" tint="0.39997558519241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5" fillId="2" borderId="0" applyNumberFormat="0" applyBorder="0" applyAlignment="0" applyProtection="0">
      <alignment vertical="center"/>
    </xf>
    <xf numFmtId="43"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0" fontId="9" fillId="7" borderId="3" applyNumberFormat="0" applyAlignment="0" applyProtection="0">
      <alignment vertical="center"/>
    </xf>
    <xf numFmtId="0" fontId="11" fillId="0" borderId="4" applyNumberFormat="0" applyFill="0" applyAlignment="0" applyProtection="0">
      <alignment vertical="center"/>
    </xf>
    <xf numFmtId="0" fontId="4" fillId="9" borderId="5" applyNumberFormat="0" applyFont="0" applyAlignment="0" applyProtection="0">
      <alignment vertical="center"/>
    </xf>
    <xf numFmtId="0" fontId="5" fillId="10" borderId="0" applyNumberFormat="0" applyBorder="0" applyAlignment="0" applyProtection="0">
      <alignment vertical="center"/>
    </xf>
    <xf numFmtId="0" fontId="12" fillId="0" borderId="0" applyNumberFormat="0" applyFill="0" applyBorder="0" applyAlignment="0" applyProtection="0">
      <alignment vertical="center"/>
    </xf>
    <xf numFmtId="0" fontId="5" fillId="13"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17" borderId="7" applyNumberFormat="0" applyAlignment="0" applyProtection="0">
      <alignment vertical="center"/>
    </xf>
    <xf numFmtId="0" fontId="6" fillId="20" borderId="0" applyNumberFormat="0" applyBorder="0" applyAlignment="0" applyProtection="0">
      <alignment vertical="center"/>
    </xf>
    <xf numFmtId="0" fontId="19" fillId="22" borderId="0" applyNumberFormat="0" applyBorder="0" applyAlignment="0" applyProtection="0">
      <alignment vertical="center"/>
    </xf>
    <xf numFmtId="0" fontId="21" fillId="21" borderId="9" applyNumberFormat="0" applyAlignment="0" applyProtection="0">
      <alignment vertical="center"/>
    </xf>
    <xf numFmtId="0" fontId="5" fillId="23" borderId="0" applyNumberFormat="0" applyBorder="0" applyAlignment="0" applyProtection="0">
      <alignment vertical="center"/>
    </xf>
    <xf numFmtId="0" fontId="18" fillId="21" borderId="7" applyNumberFormat="0" applyAlignment="0" applyProtection="0">
      <alignment vertical="center"/>
    </xf>
    <xf numFmtId="0" fontId="8" fillId="0" borderId="2" applyNumberFormat="0" applyFill="0" applyAlignment="0" applyProtection="0">
      <alignment vertical="center"/>
    </xf>
    <xf numFmtId="0" fontId="20" fillId="0" borderId="8" applyNumberFormat="0" applyFill="0" applyAlignment="0" applyProtection="0">
      <alignment vertical="center"/>
    </xf>
    <xf numFmtId="0" fontId="22" fillId="25" borderId="0" applyNumberFormat="0" applyBorder="0" applyAlignment="0" applyProtection="0">
      <alignment vertical="center"/>
    </xf>
    <xf numFmtId="0" fontId="10" fillId="8" borderId="0" applyNumberFormat="0" applyBorder="0" applyAlignment="0" applyProtection="0">
      <alignment vertical="center"/>
    </xf>
    <xf numFmtId="0" fontId="6" fillId="24" borderId="0" applyNumberFormat="0" applyBorder="0" applyAlignment="0" applyProtection="0">
      <alignment vertical="center"/>
    </xf>
    <xf numFmtId="0" fontId="5" fillId="27" borderId="0" applyNumberFormat="0" applyBorder="0" applyAlignment="0" applyProtection="0">
      <alignment vertical="center"/>
    </xf>
    <xf numFmtId="0" fontId="6" fillId="28" borderId="0" applyNumberFormat="0" applyBorder="0" applyAlignment="0" applyProtection="0">
      <alignment vertical="center"/>
    </xf>
    <xf numFmtId="0" fontId="6" fillId="5" borderId="0" applyNumberFormat="0" applyBorder="0" applyAlignment="0" applyProtection="0">
      <alignment vertical="center"/>
    </xf>
    <xf numFmtId="0" fontId="5" fillId="19" borderId="0" applyNumberFormat="0" applyBorder="0" applyAlignment="0" applyProtection="0">
      <alignment vertical="center"/>
    </xf>
    <xf numFmtId="0" fontId="5" fillId="16"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5" fillId="3" borderId="0" applyNumberFormat="0" applyBorder="0" applyAlignment="0" applyProtection="0">
      <alignment vertical="center"/>
    </xf>
    <xf numFmtId="0" fontId="6" fillId="12" borderId="0" applyNumberFormat="0" applyBorder="0" applyAlignment="0" applyProtection="0">
      <alignment vertical="center"/>
    </xf>
    <xf numFmtId="0" fontId="5" fillId="18" borderId="0" applyNumberFormat="0" applyBorder="0" applyAlignment="0" applyProtection="0">
      <alignment vertical="center"/>
    </xf>
    <xf numFmtId="0" fontId="5" fillId="11" borderId="0" applyNumberFormat="0" applyBorder="0" applyAlignment="0" applyProtection="0">
      <alignment vertical="center"/>
    </xf>
    <xf numFmtId="0" fontId="6" fillId="15" borderId="0" applyNumberFormat="0" applyBorder="0" applyAlignment="0" applyProtection="0">
      <alignment vertical="center"/>
    </xf>
    <xf numFmtId="0" fontId="5" fillId="26" borderId="0" applyNumberFormat="0" applyBorder="0" applyAlignment="0" applyProtection="0">
      <alignment vertical="center"/>
    </xf>
    <xf numFmtId="0" fontId="6" fillId="31" borderId="0" applyNumberFormat="0" applyBorder="0" applyAlignment="0" applyProtection="0">
      <alignment vertical="center"/>
    </xf>
    <xf numFmtId="0" fontId="6" fillId="4" borderId="0" applyNumberFormat="0" applyBorder="0" applyAlignment="0" applyProtection="0">
      <alignment vertical="center"/>
    </xf>
    <xf numFmtId="0" fontId="5" fillId="32" borderId="0" applyNumberFormat="0" applyBorder="0" applyAlignment="0" applyProtection="0">
      <alignment vertical="center"/>
    </xf>
    <xf numFmtId="0" fontId="6" fillId="14" borderId="0" applyNumberFormat="0" applyBorder="0" applyAlignment="0" applyProtection="0">
      <alignment vertical="center"/>
    </xf>
  </cellStyleXfs>
  <cellXfs count="5">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7" applyAlignment="1" applyProtection="1">
      <alignment horizontal="left"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youtu.be/dq6CoSXR6co" TargetMode="External"/><Relationship Id="rId98" Type="http://schemas.openxmlformats.org/officeDocument/2006/relationships/hyperlink" Target="https://youtu.be/yioXvqux7_A" TargetMode="External"/><Relationship Id="rId97" Type="http://schemas.openxmlformats.org/officeDocument/2006/relationships/hyperlink" Target="https://youtu.be/ZXYCKoTclCc" TargetMode="External"/><Relationship Id="rId96" Type="http://schemas.openxmlformats.org/officeDocument/2006/relationships/hyperlink" Target="https://youtu.be/N38Tu-Spf5w" TargetMode="External"/><Relationship Id="rId95" Type="http://schemas.openxmlformats.org/officeDocument/2006/relationships/hyperlink" Target="https://youtu.be/4GLQuds_FEY" TargetMode="External"/><Relationship Id="rId94" Type="http://schemas.openxmlformats.org/officeDocument/2006/relationships/hyperlink" Target="https://youtu.be/-JsMNrny-uc" TargetMode="External"/><Relationship Id="rId93" Type="http://schemas.openxmlformats.org/officeDocument/2006/relationships/hyperlink" Target="https://youtu.be/dpNvyPDWg-w" TargetMode="External"/><Relationship Id="rId92" Type="http://schemas.openxmlformats.org/officeDocument/2006/relationships/hyperlink" Target="https://youtu.be/3gw0Ns30vaM" TargetMode="External"/><Relationship Id="rId91" Type="http://schemas.openxmlformats.org/officeDocument/2006/relationships/hyperlink" Target="https://youtu.be/8GDkqvR9a-I" TargetMode="External"/><Relationship Id="rId90" Type="http://schemas.openxmlformats.org/officeDocument/2006/relationships/hyperlink" Target="https://youtu.be/q1g4Se8jHuY" TargetMode="External"/><Relationship Id="rId9" Type="http://schemas.openxmlformats.org/officeDocument/2006/relationships/hyperlink" Target="https://youtu.be/H6K0FPWCiMM" TargetMode="External"/><Relationship Id="rId89" Type="http://schemas.openxmlformats.org/officeDocument/2006/relationships/hyperlink" Target="https://youtu.be/PuLp97j_sgM" TargetMode="External"/><Relationship Id="rId88" Type="http://schemas.openxmlformats.org/officeDocument/2006/relationships/hyperlink" Target="https://youtu.be/9jmB4MtyZyI" TargetMode="External"/><Relationship Id="rId87" Type="http://schemas.openxmlformats.org/officeDocument/2006/relationships/hyperlink" Target="https://youtu.be/VUS78M7fysk" TargetMode="External"/><Relationship Id="rId86" Type="http://schemas.openxmlformats.org/officeDocument/2006/relationships/hyperlink" Target="https://youtu.be/RgoGev8-r5U" TargetMode="External"/><Relationship Id="rId85" Type="http://schemas.openxmlformats.org/officeDocument/2006/relationships/hyperlink" Target="https://youtu.be/mFfy8otrpks" TargetMode="External"/><Relationship Id="rId84" Type="http://schemas.openxmlformats.org/officeDocument/2006/relationships/hyperlink" Target="https://youtu.be/orUh5HXGCOg" TargetMode="External"/><Relationship Id="rId83" Type="http://schemas.openxmlformats.org/officeDocument/2006/relationships/hyperlink" Target="https://youtu.be/csvT2g4_qNs" TargetMode="External"/><Relationship Id="rId82" Type="http://schemas.openxmlformats.org/officeDocument/2006/relationships/hyperlink" Target="https://youtu.be/ZrswPmPQiy8" TargetMode="External"/><Relationship Id="rId81" Type="http://schemas.openxmlformats.org/officeDocument/2006/relationships/hyperlink" Target="https://youtu.be/UnIWwnUFm0Q" TargetMode="External"/><Relationship Id="rId80" Type="http://schemas.openxmlformats.org/officeDocument/2006/relationships/hyperlink" Target="https://youtu.be/uszaCL6KPHQ" TargetMode="External"/><Relationship Id="rId8" Type="http://schemas.openxmlformats.org/officeDocument/2006/relationships/hyperlink" Target="https://youtu.be/3om6YHR6M5s" TargetMode="External"/><Relationship Id="rId79" Type="http://schemas.openxmlformats.org/officeDocument/2006/relationships/hyperlink" Target="https://youtu.be/bmV1D_nyYx4" TargetMode="External"/><Relationship Id="rId78" Type="http://schemas.openxmlformats.org/officeDocument/2006/relationships/hyperlink" Target="https://youtu.be/WX9KgcyZSgE" TargetMode="External"/><Relationship Id="rId77" Type="http://schemas.openxmlformats.org/officeDocument/2006/relationships/hyperlink" Target="https://youtu.be/tbh6GjRChnQ" TargetMode="External"/><Relationship Id="rId76" Type="http://schemas.openxmlformats.org/officeDocument/2006/relationships/hyperlink" Target="https://youtu.be/vIVezlYrP7s" TargetMode="External"/><Relationship Id="rId75" Type="http://schemas.openxmlformats.org/officeDocument/2006/relationships/hyperlink" Target="https://youtu.be/0PiCPbrXmis" TargetMode="External"/><Relationship Id="rId74" Type="http://schemas.openxmlformats.org/officeDocument/2006/relationships/hyperlink" Target="https://youtu.be/rkRJ75a12Pk" TargetMode="External"/><Relationship Id="rId73" Type="http://schemas.openxmlformats.org/officeDocument/2006/relationships/hyperlink" Target="https://youtu.be/WrGrfXjjXro" TargetMode="External"/><Relationship Id="rId72" Type="http://schemas.openxmlformats.org/officeDocument/2006/relationships/hyperlink" Target="https://youtu.be/rSKQwwWehEs" TargetMode="External"/><Relationship Id="rId71" Type="http://schemas.openxmlformats.org/officeDocument/2006/relationships/hyperlink" Target="https://youtu.be/X6CDPZIz1s4" TargetMode="External"/><Relationship Id="rId70" Type="http://schemas.openxmlformats.org/officeDocument/2006/relationships/hyperlink" Target="https://youtu.be/U5CLTQH4mpc" TargetMode="External"/><Relationship Id="rId7" Type="http://schemas.openxmlformats.org/officeDocument/2006/relationships/hyperlink" Target="https://youtu.be/glX7ANmiS3E" TargetMode="External"/><Relationship Id="rId69" Type="http://schemas.openxmlformats.org/officeDocument/2006/relationships/hyperlink" Target="https://youtu.be/sZebvXtFZIM" TargetMode="External"/><Relationship Id="rId68" Type="http://schemas.openxmlformats.org/officeDocument/2006/relationships/hyperlink" Target="https://youtu.be/pojK7Zcypz4" TargetMode="External"/><Relationship Id="rId67" Type="http://schemas.openxmlformats.org/officeDocument/2006/relationships/hyperlink" Target="https://youtu.be/RWUugXOACMA" TargetMode="External"/><Relationship Id="rId66" Type="http://schemas.openxmlformats.org/officeDocument/2006/relationships/hyperlink" Target="https://youtu.be/xgJvluisSyg" TargetMode="External"/><Relationship Id="rId65" Type="http://schemas.openxmlformats.org/officeDocument/2006/relationships/hyperlink" Target="https://youtu.be/zXpdjmaWWag" TargetMode="External"/><Relationship Id="rId64" Type="http://schemas.openxmlformats.org/officeDocument/2006/relationships/hyperlink" Target="https://youtu.be/EC7swwNf788" TargetMode="External"/><Relationship Id="rId63" Type="http://schemas.openxmlformats.org/officeDocument/2006/relationships/hyperlink" Target="https://youtu.be/Sd0OODVQ8SM" TargetMode="External"/><Relationship Id="rId62" Type="http://schemas.openxmlformats.org/officeDocument/2006/relationships/hyperlink" Target="https://youtu.be/RW811ouhJeU" TargetMode="External"/><Relationship Id="rId61" Type="http://schemas.openxmlformats.org/officeDocument/2006/relationships/hyperlink" Target="https://youtu.be/IAJ0Rnjwk5s" TargetMode="External"/><Relationship Id="rId60" Type="http://schemas.openxmlformats.org/officeDocument/2006/relationships/hyperlink" Target="https://youtu.be/6OoZQEjXRgc" TargetMode="External"/><Relationship Id="rId6" Type="http://schemas.openxmlformats.org/officeDocument/2006/relationships/hyperlink" Target="https://youtu.be/FFkKaBxQ214" TargetMode="External"/><Relationship Id="rId59" Type="http://schemas.openxmlformats.org/officeDocument/2006/relationships/hyperlink" Target="https://youtu.be/FTNQWbSFsXc" TargetMode="External"/><Relationship Id="rId58" Type="http://schemas.openxmlformats.org/officeDocument/2006/relationships/hyperlink" Target="https://youtu.be/aEcKFLIiTEA" TargetMode="External"/><Relationship Id="rId57" Type="http://schemas.openxmlformats.org/officeDocument/2006/relationships/hyperlink" Target="https://youtu.be/YP91Uc1GVLY" TargetMode="External"/><Relationship Id="rId56" Type="http://schemas.openxmlformats.org/officeDocument/2006/relationships/hyperlink" Target="https://youtu.be/TFItIj7xMhY" TargetMode="External"/><Relationship Id="rId55" Type="http://schemas.openxmlformats.org/officeDocument/2006/relationships/hyperlink" Target="https://youtu.be/S_HRh0ZynjE" TargetMode="External"/><Relationship Id="rId54" Type="http://schemas.openxmlformats.org/officeDocument/2006/relationships/hyperlink" Target="https://youtu.be/Nm20gqf5KCA" TargetMode="External"/><Relationship Id="rId53" Type="http://schemas.openxmlformats.org/officeDocument/2006/relationships/hyperlink" Target="https://youtu.be/SGnyvOivjPY" TargetMode="External"/><Relationship Id="rId52" Type="http://schemas.openxmlformats.org/officeDocument/2006/relationships/hyperlink" Target="https://youtu.be/gkVjRk0hsgw" TargetMode="External"/><Relationship Id="rId51" Type="http://schemas.openxmlformats.org/officeDocument/2006/relationships/hyperlink" Target="https://youtu.be/_XHugcP3j80" TargetMode="External"/><Relationship Id="rId50" Type="http://schemas.openxmlformats.org/officeDocument/2006/relationships/hyperlink" Target="https://youtu.be/WTjcs5pBJ78" TargetMode="External"/><Relationship Id="rId5" Type="http://schemas.openxmlformats.org/officeDocument/2006/relationships/hyperlink" Target="https://youtu.be/DFtDdEKEnbI" TargetMode="External"/><Relationship Id="rId49" Type="http://schemas.openxmlformats.org/officeDocument/2006/relationships/hyperlink" Target="https://youtu.be/huvJSKgdwYM" TargetMode="External"/><Relationship Id="rId48" Type="http://schemas.openxmlformats.org/officeDocument/2006/relationships/hyperlink" Target="https://youtu.be/dcT9kEAYq1k" TargetMode="External"/><Relationship Id="rId47" Type="http://schemas.openxmlformats.org/officeDocument/2006/relationships/hyperlink" Target="https://youtu.be/sDy2D31kPso" TargetMode="External"/><Relationship Id="rId46" Type="http://schemas.openxmlformats.org/officeDocument/2006/relationships/hyperlink" Target="https://youtu.be/9NTYEGacAAE" TargetMode="External"/><Relationship Id="rId45" Type="http://schemas.openxmlformats.org/officeDocument/2006/relationships/hyperlink" Target="https://youtu.be/wnE0K_x8fqw" TargetMode="External"/><Relationship Id="rId44" Type="http://schemas.openxmlformats.org/officeDocument/2006/relationships/hyperlink" Target="https://youtu.be/vFgxdD7_LPs" TargetMode="External"/><Relationship Id="rId43" Type="http://schemas.openxmlformats.org/officeDocument/2006/relationships/hyperlink" Target="https://youtu.be/KhsCg7pmv0o" TargetMode="External"/><Relationship Id="rId42" Type="http://schemas.openxmlformats.org/officeDocument/2006/relationships/hyperlink" Target="https://youtu.be/f5kyGpASPRM" TargetMode="External"/><Relationship Id="rId41" Type="http://schemas.openxmlformats.org/officeDocument/2006/relationships/hyperlink" Target="https://youtu.be/yKnsdiRf50A" TargetMode="External"/><Relationship Id="rId40" Type="http://schemas.openxmlformats.org/officeDocument/2006/relationships/hyperlink" Target="https://youtu.be/EWEgS74f_FE" TargetMode="External"/><Relationship Id="rId4" Type="http://schemas.openxmlformats.org/officeDocument/2006/relationships/hyperlink" Target="https://youtu.be/kRlhlCWplqk" TargetMode="External"/><Relationship Id="rId39" Type="http://schemas.openxmlformats.org/officeDocument/2006/relationships/hyperlink" Target="https://youtu.be/3yij1rJOefM" TargetMode="External"/><Relationship Id="rId38" Type="http://schemas.openxmlformats.org/officeDocument/2006/relationships/hyperlink" Target="https://youtu.be/vMVdatU_z5w" TargetMode="External"/><Relationship Id="rId37" Type="http://schemas.openxmlformats.org/officeDocument/2006/relationships/hyperlink" Target="https://youtu.be/yd18oZqdmdo" TargetMode="External"/><Relationship Id="rId36" Type="http://schemas.openxmlformats.org/officeDocument/2006/relationships/hyperlink" Target="https://youtu.be/eA3SJIzWADQ" TargetMode="External"/><Relationship Id="rId35" Type="http://schemas.openxmlformats.org/officeDocument/2006/relationships/hyperlink" Target="https://youtu.be/cwDkPKPi1mY" TargetMode="External"/><Relationship Id="rId34" Type="http://schemas.openxmlformats.org/officeDocument/2006/relationships/hyperlink" Target="https://youtu.be/XypRfle65eA" TargetMode="External"/><Relationship Id="rId33" Type="http://schemas.openxmlformats.org/officeDocument/2006/relationships/hyperlink" Target="https://youtu.be/Kv-exyTXMOk" TargetMode="External"/><Relationship Id="rId32" Type="http://schemas.openxmlformats.org/officeDocument/2006/relationships/hyperlink" Target="https://youtu.be/rRVpyiXvV9g" TargetMode="External"/><Relationship Id="rId31" Type="http://schemas.openxmlformats.org/officeDocument/2006/relationships/hyperlink" Target="https://youtu.be/g8WYaaGf2f8" TargetMode="External"/><Relationship Id="rId30" Type="http://schemas.openxmlformats.org/officeDocument/2006/relationships/hyperlink" Target="https://youtu.be/gtVFBqzjkiA" TargetMode="External"/><Relationship Id="rId3" Type="http://schemas.openxmlformats.org/officeDocument/2006/relationships/hyperlink" Target="https://youtu.be/AzywfRuT7-U" TargetMode="External"/><Relationship Id="rId29" Type="http://schemas.openxmlformats.org/officeDocument/2006/relationships/hyperlink" Target="https://youtu.be/Vhx01meKsCs" TargetMode="External"/><Relationship Id="rId28" Type="http://schemas.openxmlformats.org/officeDocument/2006/relationships/hyperlink" Target="https://youtu.be/PpmaXZ3ajTY" TargetMode="External"/><Relationship Id="rId27" Type="http://schemas.openxmlformats.org/officeDocument/2006/relationships/hyperlink" Target="https://youtu.be/ROWPoRXLvo4" TargetMode="External"/><Relationship Id="rId268" Type="http://schemas.openxmlformats.org/officeDocument/2006/relationships/hyperlink" Target="https://youtu.be/GBPuTxSoP0k" TargetMode="External"/><Relationship Id="rId267" Type="http://schemas.openxmlformats.org/officeDocument/2006/relationships/hyperlink" Target="https://youtu.be/sVPWGNBcq1w" TargetMode="External"/><Relationship Id="rId266" Type="http://schemas.openxmlformats.org/officeDocument/2006/relationships/hyperlink" Target="https://youtu.be/3PtpKVhsejI" TargetMode="External"/><Relationship Id="rId265" Type="http://schemas.openxmlformats.org/officeDocument/2006/relationships/hyperlink" Target="https://youtu.be/mrOI6RPVZ0E" TargetMode="External"/><Relationship Id="rId264" Type="http://schemas.openxmlformats.org/officeDocument/2006/relationships/hyperlink" Target="https://youtu.be/99xi_U9xp4Q" TargetMode="External"/><Relationship Id="rId263" Type="http://schemas.openxmlformats.org/officeDocument/2006/relationships/hyperlink" Target="https://youtu.be/5xVlBa6YKH4" TargetMode="External"/><Relationship Id="rId262" Type="http://schemas.openxmlformats.org/officeDocument/2006/relationships/hyperlink" Target="https://youtu.be/6bBSP8xrCZ0" TargetMode="External"/><Relationship Id="rId261" Type="http://schemas.openxmlformats.org/officeDocument/2006/relationships/hyperlink" Target="https://youtu.be/DZsHjgH4UeA" TargetMode="External"/><Relationship Id="rId260" Type="http://schemas.openxmlformats.org/officeDocument/2006/relationships/hyperlink" Target="https://youtu.be/GWv0WL9uNZ4" TargetMode="External"/><Relationship Id="rId26" Type="http://schemas.openxmlformats.org/officeDocument/2006/relationships/hyperlink" Target="https://youtu.be/wIYtARY1pXA" TargetMode="External"/><Relationship Id="rId259" Type="http://schemas.openxmlformats.org/officeDocument/2006/relationships/hyperlink" Target="https://youtu.be/PXJTFKixc_k" TargetMode="External"/><Relationship Id="rId258" Type="http://schemas.openxmlformats.org/officeDocument/2006/relationships/hyperlink" Target="https://youtu.be/HpuU1hd_xeY" TargetMode="External"/><Relationship Id="rId257" Type="http://schemas.openxmlformats.org/officeDocument/2006/relationships/hyperlink" Target="https://youtu.be/gfYA4f-AIL0" TargetMode="External"/><Relationship Id="rId256" Type="http://schemas.openxmlformats.org/officeDocument/2006/relationships/hyperlink" Target="https://youtu.be/VAs8gbb3vR4" TargetMode="External"/><Relationship Id="rId255" Type="http://schemas.openxmlformats.org/officeDocument/2006/relationships/hyperlink" Target="https://youtu.be/799PWvvCZms" TargetMode="External"/><Relationship Id="rId254" Type="http://schemas.openxmlformats.org/officeDocument/2006/relationships/hyperlink" Target="https://youtu.be/rjqYwxmUHY4" TargetMode="External"/><Relationship Id="rId253" Type="http://schemas.openxmlformats.org/officeDocument/2006/relationships/hyperlink" Target="https://youtu.be/226CB07FB5E" TargetMode="External"/><Relationship Id="rId252" Type="http://schemas.openxmlformats.org/officeDocument/2006/relationships/hyperlink" Target="https://youtu.be/Tm_WQIYO2zo" TargetMode="External"/><Relationship Id="rId251" Type="http://schemas.openxmlformats.org/officeDocument/2006/relationships/hyperlink" Target="https://youtu.be/MZKUJS6QzEg" TargetMode="External"/><Relationship Id="rId250" Type="http://schemas.openxmlformats.org/officeDocument/2006/relationships/hyperlink" Target="https://youtu.be/wslhjqdOEmg" TargetMode="External"/><Relationship Id="rId25" Type="http://schemas.openxmlformats.org/officeDocument/2006/relationships/hyperlink" Target="https://youtu.be/RTC3Z1Oug5E" TargetMode="External"/><Relationship Id="rId249" Type="http://schemas.openxmlformats.org/officeDocument/2006/relationships/hyperlink" Target="https://youtu.be/yrnIfpK6Vr4" TargetMode="External"/><Relationship Id="rId248" Type="http://schemas.openxmlformats.org/officeDocument/2006/relationships/hyperlink" Target="https://youtu.be/zjwcXd4Toms" TargetMode="External"/><Relationship Id="rId247" Type="http://schemas.openxmlformats.org/officeDocument/2006/relationships/hyperlink" Target="https://youtu.be/5Azfehl2tBU" TargetMode="External"/><Relationship Id="rId246" Type="http://schemas.openxmlformats.org/officeDocument/2006/relationships/hyperlink" Target="https://youtu.be/KTzG_HIUu9c" TargetMode="External"/><Relationship Id="rId245" Type="http://schemas.openxmlformats.org/officeDocument/2006/relationships/hyperlink" Target="https://youtu.be/WhWReKpM1tg" TargetMode="External"/><Relationship Id="rId244" Type="http://schemas.openxmlformats.org/officeDocument/2006/relationships/hyperlink" Target="https://youtu.be/GlRZIofJnYI" TargetMode="External"/><Relationship Id="rId243" Type="http://schemas.openxmlformats.org/officeDocument/2006/relationships/hyperlink" Target="https://youtu.be/SGS0DwdAsP8" TargetMode="External"/><Relationship Id="rId242" Type="http://schemas.openxmlformats.org/officeDocument/2006/relationships/hyperlink" Target="https://youtu.be/JQhkb-PUxfo" TargetMode="External"/><Relationship Id="rId241" Type="http://schemas.openxmlformats.org/officeDocument/2006/relationships/hyperlink" Target="https://youtu.be/OkTBbRukS3E" TargetMode="External"/><Relationship Id="rId240" Type="http://schemas.openxmlformats.org/officeDocument/2006/relationships/hyperlink" Target="https://youtu.be/0NAt6PKeUp0" TargetMode="External"/><Relationship Id="rId24" Type="http://schemas.openxmlformats.org/officeDocument/2006/relationships/hyperlink" Target="https://youtu.be/pDvub0TwJIc" TargetMode="External"/><Relationship Id="rId239" Type="http://schemas.openxmlformats.org/officeDocument/2006/relationships/hyperlink" Target="https://youtu.be/p0Iio2usJP0" TargetMode="External"/><Relationship Id="rId238" Type="http://schemas.openxmlformats.org/officeDocument/2006/relationships/hyperlink" Target="https://youtu.be/AtHszeB6D_E" TargetMode="External"/><Relationship Id="rId237" Type="http://schemas.openxmlformats.org/officeDocument/2006/relationships/hyperlink" Target="https://youtu.be/PE1e9ihO_uc" TargetMode="External"/><Relationship Id="rId236" Type="http://schemas.openxmlformats.org/officeDocument/2006/relationships/hyperlink" Target="https://youtu.be/KB6jaP-_t7c" TargetMode="External"/><Relationship Id="rId235" Type="http://schemas.openxmlformats.org/officeDocument/2006/relationships/hyperlink" Target="https://youtu.be/2z9Qy9rrwQU" TargetMode="External"/><Relationship Id="rId234" Type="http://schemas.openxmlformats.org/officeDocument/2006/relationships/hyperlink" Target="https://youtu.be/7gto9SHJcKA" TargetMode="External"/><Relationship Id="rId233" Type="http://schemas.openxmlformats.org/officeDocument/2006/relationships/hyperlink" Target="https://youtu.be/uhYO8IOtXZo" TargetMode="External"/><Relationship Id="rId232" Type="http://schemas.openxmlformats.org/officeDocument/2006/relationships/hyperlink" Target="https://youtu.be/YRrRWQwRvTU" TargetMode="External"/><Relationship Id="rId231" Type="http://schemas.openxmlformats.org/officeDocument/2006/relationships/hyperlink" Target="https://youtu.be/0XaHp6QyP6c" TargetMode="External"/><Relationship Id="rId230" Type="http://schemas.openxmlformats.org/officeDocument/2006/relationships/hyperlink" Target="https://youtu.be/3xbpQrjTmjM" TargetMode="External"/><Relationship Id="rId23" Type="http://schemas.openxmlformats.org/officeDocument/2006/relationships/hyperlink" Target="https://youtu.be/LvtA58t_l8w" TargetMode="External"/><Relationship Id="rId229" Type="http://schemas.openxmlformats.org/officeDocument/2006/relationships/hyperlink" Target="https://youtu.be/en5OObU0ryU" TargetMode="External"/><Relationship Id="rId228" Type="http://schemas.openxmlformats.org/officeDocument/2006/relationships/hyperlink" Target="https://youtu.be/7AnKgHwZPq8" TargetMode="External"/><Relationship Id="rId227" Type="http://schemas.openxmlformats.org/officeDocument/2006/relationships/hyperlink" Target="https://youtu.be/kc4PuQ6tzKo" TargetMode="External"/><Relationship Id="rId226" Type="http://schemas.openxmlformats.org/officeDocument/2006/relationships/hyperlink" Target="https://youtu.be/ArLEfh8GbEY" TargetMode="External"/><Relationship Id="rId225" Type="http://schemas.openxmlformats.org/officeDocument/2006/relationships/hyperlink" Target="https://youtu.be/9zTJiidzTyE" TargetMode="External"/><Relationship Id="rId224" Type="http://schemas.openxmlformats.org/officeDocument/2006/relationships/hyperlink" Target="https://youtu.be/vMl72rKu1Lc" TargetMode="External"/><Relationship Id="rId223" Type="http://schemas.openxmlformats.org/officeDocument/2006/relationships/hyperlink" Target="https://youtu.be/PPPygsMCRbg" TargetMode="External"/><Relationship Id="rId222" Type="http://schemas.openxmlformats.org/officeDocument/2006/relationships/hyperlink" Target="https://youtu.be/XlGbuvsaxpg" TargetMode="External"/><Relationship Id="rId221" Type="http://schemas.openxmlformats.org/officeDocument/2006/relationships/hyperlink" Target="https://youtu.be/UNn_Uk2_opo" TargetMode="External"/><Relationship Id="rId220" Type="http://schemas.openxmlformats.org/officeDocument/2006/relationships/hyperlink" Target="https://youtu.be/NQxvl3vrnm4" TargetMode="External"/><Relationship Id="rId22" Type="http://schemas.openxmlformats.org/officeDocument/2006/relationships/hyperlink" Target="https://youtu.be/sgEkCZ-1CNA" TargetMode="External"/><Relationship Id="rId219" Type="http://schemas.openxmlformats.org/officeDocument/2006/relationships/hyperlink" Target="https://youtu.be/TO5HjoK8Iu8" TargetMode="External"/><Relationship Id="rId218" Type="http://schemas.openxmlformats.org/officeDocument/2006/relationships/hyperlink" Target="https://youtu.be/lRV7KLoCHPI" TargetMode="External"/><Relationship Id="rId217" Type="http://schemas.openxmlformats.org/officeDocument/2006/relationships/hyperlink" Target="https://youtu.be/mvpd8xmNJNk" TargetMode="External"/><Relationship Id="rId216" Type="http://schemas.openxmlformats.org/officeDocument/2006/relationships/hyperlink" Target="https://youtu.be/d3D0zXxIemo" TargetMode="External"/><Relationship Id="rId215" Type="http://schemas.openxmlformats.org/officeDocument/2006/relationships/hyperlink" Target="https://youtu.be/OrZNJWV-vMI" TargetMode="External"/><Relationship Id="rId214" Type="http://schemas.openxmlformats.org/officeDocument/2006/relationships/hyperlink" Target="https://youtu.be/f3ftAIAtz58" TargetMode="External"/><Relationship Id="rId213" Type="http://schemas.openxmlformats.org/officeDocument/2006/relationships/hyperlink" Target="https://youtu.be/YvgFhNwD2Us" TargetMode="External"/><Relationship Id="rId212" Type="http://schemas.openxmlformats.org/officeDocument/2006/relationships/hyperlink" Target="https://youtu.be/TtBJbqVEFms" TargetMode="External"/><Relationship Id="rId211" Type="http://schemas.openxmlformats.org/officeDocument/2006/relationships/hyperlink" Target="https://youtu.be/WyIzLNatFSk" TargetMode="External"/><Relationship Id="rId210" Type="http://schemas.openxmlformats.org/officeDocument/2006/relationships/hyperlink" Target="https://youtu.be/_0aZeqnCo8Q" TargetMode="External"/><Relationship Id="rId21" Type="http://schemas.openxmlformats.org/officeDocument/2006/relationships/hyperlink" Target="https://youtu.be/S9Y6n1G5hhc" TargetMode="External"/><Relationship Id="rId209" Type="http://schemas.openxmlformats.org/officeDocument/2006/relationships/hyperlink" Target="https://youtu.be/1AMWFp4scWI" TargetMode="External"/><Relationship Id="rId208" Type="http://schemas.openxmlformats.org/officeDocument/2006/relationships/hyperlink" Target="https://youtu.be/gi_l6nC5CmQ" TargetMode="External"/><Relationship Id="rId207" Type="http://schemas.openxmlformats.org/officeDocument/2006/relationships/hyperlink" Target="https://youtu.be/9K9TxwaCk10" TargetMode="External"/><Relationship Id="rId206" Type="http://schemas.openxmlformats.org/officeDocument/2006/relationships/hyperlink" Target="https://youtu.be/Aqw2PmiHiXA" TargetMode="External"/><Relationship Id="rId205" Type="http://schemas.openxmlformats.org/officeDocument/2006/relationships/hyperlink" Target="https://youtu.be/GU1AHBgUn10" TargetMode="External"/><Relationship Id="rId204" Type="http://schemas.openxmlformats.org/officeDocument/2006/relationships/hyperlink" Target="https://youtu.be/BP_MFyKNz6Q" TargetMode="External"/><Relationship Id="rId203" Type="http://schemas.openxmlformats.org/officeDocument/2006/relationships/hyperlink" Target="https://youtu.be/ByjnGJZ3b58" TargetMode="External"/><Relationship Id="rId202" Type="http://schemas.openxmlformats.org/officeDocument/2006/relationships/hyperlink" Target="https://youtu.be/Wge0R-T_xBI" TargetMode="External"/><Relationship Id="rId201" Type="http://schemas.openxmlformats.org/officeDocument/2006/relationships/hyperlink" Target="https://youtu.be/7uuTWLZ3n_o" TargetMode="External"/><Relationship Id="rId200" Type="http://schemas.openxmlformats.org/officeDocument/2006/relationships/hyperlink" Target="https://youtu.be/41uKxzsGOSE" TargetMode="External"/><Relationship Id="rId20" Type="http://schemas.openxmlformats.org/officeDocument/2006/relationships/hyperlink" Target="https://youtu.be/sc3C294Jvpc" TargetMode="External"/><Relationship Id="rId2" Type="http://schemas.openxmlformats.org/officeDocument/2006/relationships/hyperlink" Target="https://files.afu.se/Downloads/Transcripts/0%20-%20Government/USA%20-%20NASA%20Ames%20RC/" TargetMode="External"/><Relationship Id="rId199" Type="http://schemas.openxmlformats.org/officeDocument/2006/relationships/hyperlink" Target="https://youtu.be/-y4CFJQMs4k" TargetMode="External"/><Relationship Id="rId198" Type="http://schemas.openxmlformats.org/officeDocument/2006/relationships/hyperlink" Target="https://youtu.be/SQLBLgFckak" TargetMode="External"/><Relationship Id="rId197" Type="http://schemas.openxmlformats.org/officeDocument/2006/relationships/hyperlink" Target="https://youtu.be/mDNXAicVHZA" TargetMode="External"/><Relationship Id="rId196" Type="http://schemas.openxmlformats.org/officeDocument/2006/relationships/hyperlink" Target="https://youtu.be/mEutj2kDylE" TargetMode="External"/><Relationship Id="rId195" Type="http://schemas.openxmlformats.org/officeDocument/2006/relationships/hyperlink" Target="https://youtu.be/RpzLo5y3s9E" TargetMode="External"/><Relationship Id="rId194" Type="http://schemas.openxmlformats.org/officeDocument/2006/relationships/hyperlink" Target="https://youtu.be/xklji3XqeXw" TargetMode="External"/><Relationship Id="rId193" Type="http://schemas.openxmlformats.org/officeDocument/2006/relationships/hyperlink" Target="https://youtu.be/at_m8ZJpI98" TargetMode="External"/><Relationship Id="rId192" Type="http://schemas.openxmlformats.org/officeDocument/2006/relationships/hyperlink" Target="https://youtu.be/46bF5tnqye8" TargetMode="External"/><Relationship Id="rId191" Type="http://schemas.openxmlformats.org/officeDocument/2006/relationships/hyperlink" Target="https://youtu.be/4PabZAx-4Yw" TargetMode="External"/><Relationship Id="rId190" Type="http://schemas.openxmlformats.org/officeDocument/2006/relationships/hyperlink" Target="https://youtu.be/d8iOzQXyMA4" TargetMode="External"/><Relationship Id="rId19" Type="http://schemas.openxmlformats.org/officeDocument/2006/relationships/hyperlink" Target="https://youtu.be/U70y8ypCbyA" TargetMode="External"/><Relationship Id="rId189" Type="http://schemas.openxmlformats.org/officeDocument/2006/relationships/hyperlink" Target="https://youtu.be/1cdZi5pUrOU" TargetMode="External"/><Relationship Id="rId188" Type="http://schemas.openxmlformats.org/officeDocument/2006/relationships/hyperlink" Target="https://youtu.be/ckEYg0upIU0" TargetMode="External"/><Relationship Id="rId187" Type="http://schemas.openxmlformats.org/officeDocument/2006/relationships/hyperlink" Target="https://youtu.be/pcX-ctNVYdQ" TargetMode="External"/><Relationship Id="rId186" Type="http://schemas.openxmlformats.org/officeDocument/2006/relationships/hyperlink" Target="https://youtu.be/4OEgAS5tJ8A" TargetMode="External"/><Relationship Id="rId185" Type="http://schemas.openxmlformats.org/officeDocument/2006/relationships/hyperlink" Target="https://youtu.be/_tEpKtnGvCs" TargetMode="External"/><Relationship Id="rId184" Type="http://schemas.openxmlformats.org/officeDocument/2006/relationships/hyperlink" Target="https://youtu.be/BFXp_j0ad5k" TargetMode="External"/><Relationship Id="rId183" Type="http://schemas.openxmlformats.org/officeDocument/2006/relationships/hyperlink" Target="https://youtu.be/8Kv3HIvA8CU" TargetMode="External"/><Relationship Id="rId182" Type="http://schemas.openxmlformats.org/officeDocument/2006/relationships/hyperlink" Target="https://youtu.be/Csfg_noH-l4" TargetMode="External"/><Relationship Id="rId181" Type="http://schemas.openxmlformats.org/officeDocument/2006/relationships/hyperlink" Target="https://youtu.be/wkGWSB78sWE" TargetMode="External"/><Relationship Id="rId180" Type="http://schemas.openxmlformats.org/officeDocument/2006/relationships/hyperlink" Target="https://youtu.be/slLTUMgEoFM" TargetMode="External"/><Relationship Id="rId18" Type="http://schemas.openxmlformats.org/officeDocument/2006/relationships/hyperlink" Target="https://youtu.be/M3kIe4Zeh04" TargetMode="External"/><Relationship Id="rId179" Type="http://schemas.openxmlformats.org/officeDocument/2006/relationships/hyperlink" Target="https://youtu.be/J2ohX-hOGpQ" TargetMode="External"/><Relationship Id="rId178" Type="http://schemas.openxmlformats.org/officeDocument/2006/relationships/hyperlink" Target="https://youtu.be/RlidbLyDnPs" TargetMode="External"/><Relationship Id="rId177" Type="http://schemas.openxmlformats.org/officeDocument/2006/relationships/hyperlink" Target="https://youtu.be/mjbdYLWr88Y" TargetMode="External"/><Relationship Id="rId176" Type="http://schemas.openxmlformats.org/officeDocument/2006/relationships/hyperlink" Target="https://youtu.be/whvH26v4F1s" TargetMode="External"/><Relationship Id="rId175" Type="http://schemas.openxmlformats.org/officeDocument/2006/relationships/hyperlink" Target="https://youtu.be/2clCy2J3ClA" TargetMode="External"/><Relationship Id="rId174" Type="http://schemas.openxmlformats.org/officeDocument/2006/relationships/hyperlink" Target="https://youtu.be/PH7cbLfxmbM" TargetMode="External"/><Relationship Id="rId173" Type="http://schemas.openxmlformats.org/officeDocument/2006/relationships/hyperlink" Target="https://youtu.be/HX2Q8RdW6-k" TargetMode="External"/><Relationship Id="rId172" Type="http://schemas.openxmlformats.org/officeDocument/2006/relationships/hyperlink" Target="https://youtu.be/hex_PX4_YoA" TargetMode="External"/><Relationship Id="rId171" Type="http://schemas.openxmlformats.org/officeDocument/2006/relationships/hyperlink" Target="https://youtu.be/FTxT-fbCleA" TargetMode="External"/><Relationship Id="rId170" Type="http://schemas.openxmlformats.org/officeDocument/2006/relationships/hyperlink" Target="https://youtu.be/4ulmgEcsx-c" TargetMode="External"/><Relationship Id="rId17" Type="http://schemas.openxmlformats.org/officeDocument/2006/relationships/hyperlink" Target="https://youtu.be/jIs_fWFjUA4" TargetMode="External"/><Relationship Id="rId169" Type="http://schemas.openxmlformats.org/officeDocument/2006/relationships/hyperlink" Target="https://youtu.be/kFcRNj0OKWk" TargetMode="External"/><Relationship Id="rId168" Type="http://schemas.openxmlformats.org/officeDocument/2006/relationships/hyperlink" Target="https://youtu.be/mVkPgOg7hAw" TargetMode="External"/><Relationship Id="rId167" Type="http://schemas.openxmlformats.org/officeDocument/2006/relationships/hyperlink" Target="https://youtu.be/tZWjIGbZAQ8" TargetMode="External"/><Relationship Id="rId166" Type="http://schemas.openxmlformats.org/officeDocument/2006/relationships/hyperlink" Target="https://youtu.be/uk6q0KHW3tQ" TargetMode="External"/><Relationship Id="rId165" Type="http://schemas.openxmlformats.org/officeDocument/2006/relationships/hyperlink" Target="https://youtu.be/espLfnvuYps" TargetMode="External"/><Relationship Id="rId164" Type="http://schemas.openxmlformats.org/officeDocument/2006/relationships/hyperlink" Target="https://youtu.be/EKQSijn9FBs" TargetMode="External"/><Relationship Id="rId163" Type="http://schemas.openxmlformats.org/officeDocument/2006/relationships/hyperlink" Target="https://youtu.be/vByxr6siqWk" TargetMode="External"/><Relationship Id="rId162" Type="http://schemas.openxmlformats.org/officeDocument/2006/relationships/hyperlink" Target="https://youtu.be/UbI49-MwGvA" TargetMode="External"/><Relationship Id="rId161" Type="http://schemas.openxmlformats.org/officeDocument/2006/relationships/hyperlink" Target="https://youtu.be/mqnyw3GhJG0" TargetMode="External"/><Relationship Id="rId160" Type="http://schemas.openxmlformats.org/officeDocument/2006/relationships/hyperlink" Target="https://youtu.be/iRkdPhhCdhw" TargetMode="External"/><Relationship Id="rId16" Type="http://schemas.openxmlformats.org/officeDocument/2006/relationships/hyperlink" Target="https://youtu.be/GBxHAES5Osw" TargetMode="External"/><Relationship Id="rId159" Type="http://schemas.openxmlformats.org/officeDocument/2006/relationships/hyperlink" Target="https://youtu.be/0UGIb95onAc" TargetMode="External"/><Relationship Id="rId158" Type="http://schemas.openxmlformats.org/officeDocument/2006/relationships/hyperlink" Target="https://youtu.be/PR3vs8xpDr4" TargetMode="External"/><Relationship Id="rId157" Type="http://schemas.openxmlformats.org/officeDocument/2006/relationships/hyperlink" Target="https://youtu.be/rjxNZ3CwCFE" TargetMode="External"/><Relationship Id="rId156" Type="http://schemas.openxmlformats.org/officeDocument/2006/relationships/hyperlink" Target="https://youtu.be/Wokn7crjBbA" TargetMode="External"/><Relationship Id="rId155" Type="http://schemas.openxmlformats.org/officeDocument/2006/relationships/hyperlink" Target="https://youtu.be/uasjP75H4eQ" TargetMode="External"/><Relationship Id="rId154" Type="http://schemas.openxmlformats.org/officeDocument/2006/relationships/hyperlink" Target="https://youtu.be/nJEGfsyu1FI" TargetMode="External"/><Relationship Id="rId153" Type="http://schemas.openxmlformats.org/officeDocument/2006/relationships/hyperlink" Target="https://youtu.be/9F4eexfsN8w" TargetMode="External"/><Relationship Id="rId152" Type="http://schemas.openxmlformats.org/officeDocument/2006/relationships/hyperlink" Target="https://youtu.be/v7GxXpH1kYA" TargetMode="External"/><Relationship Id="rId151" Type="http://schemas.openxmlformats.org/officeDocument/2006/relationships/hyperlink" Target="https://youtu.be/12FNULsMIFg" TargetMode="External"/><Relationship Id="rId150" Type="http://schemas.openxmlformats.org/officeDocument/2006/relationships/hyperlink" Target="https://youtu.be/8v4SRfmoTuU" TargetMode="External"/><Relationship Id="rId15" Type="http://schemas.openxmlformats.org/officeDocument/2006/relationships/hyperlink" Target="https://youtu.be/TV7qAsp6x3w" TargetMode="External"/><Relationship Id="rId149" Type="http://schemas.openxmlformats.org/officeDocument/2006/relationships/hyperlink" Target="https://youtu.be/Tw-q3uM_5_0" TargetMode="External"/><Relationship Id="rId148" Type="http://schemas.openxmlformats.org/officeDocument/2006/relationships/hyperlink" Target="https://youtu.be/rT6lqZiu1FM" TargetMode="External"/><Relationship Id="rId147" Type="http://schemas.openxmlformats.org/officeDocument/2006/relationships/hyperlink" Target="https://youtu.be/G_zcEgx1IgQ" TargetMode="External"/><Relationship Id="rId146" Type="http://schemas.openxmlformats.org/officeDocument/2006/relationships/hyperlink" Target="https://youtu.be/C7mNgxnodeM" TargetMode="External"/><Relationship Id="rId145" Type="http://schemas.openxmlformats.org/officeDocument/2006/relationships/hyperlink" Target="https://youtu.be/KBtXuBuZPpQ" TargetMode="External"/><Relationship Id="rId144" Type="http://schemas.openxmlformats.org/officeDocument/2006/relationships/hyperlink" Target="https://youtu.be/tOb9ryDc8Jc" TargetMode="External"/><Relationship Id="rId143" Type="http://schemas.openxmlformats.org/officeDocument/2006/relationships/hyperlink" Target="https://youtu.be/nAthdQpjFwg" TargetMode="External"/><Relationship Id="rId142" Type="http://schemas.openxmlformats.org/officeDocument/2006/relationships/hyperlink" Target="https://youtu.be/a0drVp5Ab1E" TargetMode="External"/><Relationship Id="rId141" Type="http://schemas.openxmlformats.org/officeDocument/2006/relationships/hyperlink" Target="https://youtu.be/2duMRHaR-no" TargetMode="External"/><Relationship Id="rId140" Type="http://schemas.openxmlformats.org/officeDocument/2006/relationships/hyperlink" Target="https://youtu.be/Gw_51xU41w0" TargetMode="External"/><Relationship Id="rId14" Type="http://schemas.openxmlformats.org/officeDocument/2006/relationships/hyperlink" Target="https://youtu.be/0ocX5F7tW8M" TargetMode="External"/><Relationship Id="rId139" Type="http://schemas.openxmlformats.org/officeDocument/2006/relationships/hyperlink" Target="https://youtu.be/PE9ZwsZyaW0" TargetMode="External"/><Relationship Id="rId138" Type="http://schemas.openxmlformats.org/officeDocument/2006/relationships/hyperlink" Target="https://youtu.be/wbFaH6-He5g" TargetMode="External"/><Relationship Id="rId137" Type="http://schemas.openxmlformats.org/officeDocument/2006/relationships/hyperlink" Target="https://youtu.be/Q4qsEz9ILGc" TargetMode="External"/><Relationship Id="rId136" Type="http://schemas.openxmlformats.org/officeDocument/2006/relationships/hyperlink" Target="https://youtu.be/9UQ6zC0b8os" TargetMode="External"/><Relationship Id="rId135" Type="http://schemas.openxmlformats.org/officeDocument/2006/relationships/hyperlink" Target="https://youtu.be/WjMduf88jvw" TargetMode="External"/><Relationship Id="rId134" Type="http://schemas.openxmlformats.org/officeDocument/2006/relationships/hyperlink" Target="https://youtu.be/CB-a5orPQxo" TargetMode="External"/><Relationship Id="rId133" Type="http://schemas.openxmlformats.org/officeDocument/2006/relationships/hyperlink" Target="https://youtu.be/l2p3SBIvp18" TargetMode="External"/><Relationship Id="rId132" Type="http://schemas.openxmlformats.org/officeDocument/2006/relationships/hyperlink" Target="https://youtu.be/_I8FqFgUtJg" TargetMode="External"/><Relationship Id="rId131" Type="http://schemas.openxmlformats.org/officeDocument/2006/relationships/hyperlink" Target="https://youtu.be/atGarMy4TcM" TargetMode="External"/><Relationship Id="rId130" Type="http://schemas.openxmlformats.org/officeDocument/2006/relationships/hyperlink" Target="https://youtu.be/Qtab-G_WU_k" TargetMode="External"/><Relationship Id="rId13" Type="http://schemas.openxmlformats.org/officeDocument/2006/relationships/hyperlink" Target="https://youtu.be/Jiizqukkd4I" TargetMode="External"/><Relationship Id="rId129" Type="http://schemas.openxmlformats.org/officeDocument/2006/relationships/hyperlink" Target="https://youtu.be/wP2ymMd7g7U" TargetMode="External"/><Relationship Id="rId128" Type="http://schemas.openxmlformats.org/officeDocument/2006/relationships/hyperlink" Target="https://youtu.be/z2pdkeBl2NA" TargetMode="External"/><Relationship Id="rId127" Type="http://schemas.openxmlformats.org/officeDocument/2006/relationships/hyperlink" Target="https://youtu.be/HnHCP589Dvg" TargetMode="External"/><Relationship Id="rId126" Type="http://schemas.openxmlformats.org/officeDocument/2006/relationships/hyperlink" Target="https://youtu.be/1JfGr5795p8" TargetMode="External"/><Relationship Id="rId125" Type="http://schemas.openxmlformats.org/officeDocument/2006/relationships/hyperlink" Target="https://youtu.be/_sRg0AJg2kg" TargetMode="External"/><Relationship Id="rId124" Type="http://schemas.openxmlformats.org/officeDocument/2006/relationships/hyperlink" Target="https://youtu.be/kRCYsbWbss8" TargetMode="External"/><Relationship Id="rId123" Type="http://schemas.openxmlformats.org/officeDocument/2006/relationships/hyperlink" Target="https://youtu.be/Ad8b7HLwqjE" TargetMode="External"/><Relationship Id="rId122" Type="http://schemas.openxmlformats.org/officeDocument/2006/relationships/hyperlink" Target="https://youtu.be/CJzGlZ08Df4" TargetMode="External"/><Relationship Id="rId121" Type="http://schemas.openxmlformats.org/officeDocument/2006/relationships/hyperlink" Target="https://youtu.be/5PrV0EDRtzw" TargetMode="External"/><Relationship Id="rId120" Type="http://schemas.openxmlformats.org/officeDocument/2006/relationships/hyperlink" Target="https://youtu.be/kLlILnQjGfc" TargetMode="External"/><Relationship Id="rId12" Type="http://schemas.openxmlformats.org/officeDocument/2006/relationships/hyperlink" Target="https://youtu.be/dpgxR82tpDY" TargetMode="External"/><Relationship Id="rId119" Type="http://schemas.openxmlformats.org/officeDocument/2006/relationships/hyperlink" Target="https://youtu.be/ZvnrjF3vnN4" TargetMode="External"/><Relationship Id="rId118" Type="http://schemas.openxmlformats.org/officeDocument/2006/relationships/hyperlink" Target="https://youtu.be/3wWkUotHz8I" TargetMode="External"/><Relationship Id="rId117" Type="http://schemas.openxmlformats.org/officeDocument/2006/relationships/hyperlink" Target="https://youtu.be/o6oiZxd6Es8" TargetMode="External"/><Relationship Id="rId116" Type="http://schemas.openxmlformats.org/officeDocument/2006/relationships/hyperlink" Target="https://youtu.be/ZeCgMdaBrwM" TargetMode="External"/><Relationship Id="rId115" Type="http://schemas.openxmlformats.org/officeDocument/2006/relationships/hyperlink" Target="https://youtu.be/vklMRx_T2BY" TargetMode="External"/><Relationship Id="rId114" Type="http://schemas.openxmlformats.org/officeDocument/2006/relationships/hyperlink" Target="https://youtu.be/RrJYV8bioIc" TargetMode="External"/><Relationship Id="rId113" Type="http://schemas.openxmlformats.org/officeDocument/2006/relationships/hyperlink" Target="https://youtu.be/OM-SWMmrOsk" TargetMode="External"/><Relationship Id="rId112" Type="http://schemas.openxmlformats.org/officeDocument/2006/relationships/hyperlink" Target="https://youtu.be/YSiXrQKTNm4" TargetMode="External"/><Relationship Id="rId111" Type="http://schemas.openxmlformats.org/officeDocument/2006/relationships/hyperlink" Target="https://youtu.be/bWGfMOJSa-c" TargetMode="External"/><Relationship Id="rId110" Type="http://schemas.openxmlformats.org/officeDocument/2006/relationships/hyperlink" Target="https://youtu.be/bmlbXa5Vnaw" TargetMode="External"/><Relationship Id="rId11" Type="http://schemas.openxmlformats.org/officeDocument/2006/relationships/hyperlink" Target="https://youtu.be/bd7ekqMrHkg" TargetMode="External"/><Relationship Id="rId109" Type="http://schemas.openxmlformats.org/officeDocument/2006/relationships/hyperlink" Target="https://youtu.be/2f5-1lF8oDI" TargetMode="External"/><Relationship Id="rId108" Type="http://schemas.openxmlformats.org/officeDocument/2006/relationships/hyperlink" Target="https://youtu.be/y8VDQj2TUUk" TargetMode="External"/><Relationship Id="rId107" Type="http://schemas.openxmlformats.org/officeDocument/2006/relationships/hyperlink" Target="https://youtu.be/rfl5BS8TcUw" TargetMode="External"/><Relationship Id="rId106" Type="http://schemas.openxmlformats.org/officeDocument/2006/relationships/hyperlink" Target="https://youtu.be/bD7KnZwR0zc" TargetMode="External"/><Relationship Id="rId105" Type="http://schemas.openxmlformats.org/officeDocument/2006/relationships/hyperlink" Target="https://youtu.be/hywBEaGiO4k" TargetMode="External"/><Relationship Id="rId104" Type="http://schemas.openxmlformats.org/officeDocument/2006/relationships/hyperlink" Target="https://youtu.be/P9zmerD04Hk" TargetMode="External"/><Relationship Id="rId103" Type="http://schemas.openxmlformats.org/officeDocument/2006/relationships/hyperlink" Target="https://youtu.be/0V2LpALsvLk" TargetMode="External"/><Relationship Id="rId102" Type="http://schemas.openxmlformats.org/officeDocument/2006/relationships/hyperlink" Target="https://youtu.be/OXXJCLFfl7U" TargetMode="External"/><Relationship Id="rId101" Type="http://schemas.openxmlformats.org/officeDocument/2006/relationships/hyperlink" Target="https://youtu.be/amnfB4_V5DQ" TargetMode="External"/><Relationship Id="rId100" Type="http://schemas.openxmlformats.org/officeDocument/2006/relationships/hyperlink" Target="https://youtu.be/nOrXPaxuwIk" TargetMode="External"/><Relationship Id="rId10" Type="http://schemas.openxmlformats.org/officeDocument/2006/relationships/hyperlink" Target="https://youtu.be/0YqPLw4DnuE" TargetMode="External"/><Relationship Id="rId1" Type="http://schemas.openxmlformats.org/officeDocument/2006/relationships/hyperlink" Target="https://youtu.be/mkLzdjvuNZ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8"/>
  <sheetViews>
    <sheetView tabSelected="1" workbookViewId="0">
      <selection activeCell="A1" sqref="F$1:XFD$1048576 A$1:D$1048576"/>
    </sheetView>
  </sheetViews>
  <sheetFormatPr defaultColWidth="9" defaultRowHeight="15"/>
  <cols>
    <col min="1" max="1" width="10.7142857142857" style="1" customWidth="1"/>
    <col min="2" max="2" width="12.7142857142857" style="1" customWidth="1"/>
    <col min="3" max="3" width="10.7142857142857" style="1" customWidth="1"/>
    <col min="4" max="4" width="15.7142857142857" style="1" customWidth="1"/>
    <col min="5" max="5" width="55.7142857142857" style="1" customWidth="1"/>
    <col min="6" max="12" width="9" style="1" hidden="1" customWidth="1"/>
    <col min="13" max="13" width="10.7142857142857" style="2" customWidth="1"/>
    <col min="14" max="16384" width="9" style="1"/>
  </cols>
  <sheetData>
    <row r="1" ht="45" spans="1:12">
      <c r="A1" s="3" t="s">
        <v>0</v>
      </c>
      <c r="B1" s="3" t="s">
        <v>1</v>
      </c>
      <c r="C1" s="3" t="s">
        <v>2</v>
      </c>
      <c r="D1" s="3" t="s">
        <v>3</v>
      </c>
      <c r="E1" s="3" t="s">
        <v>4</v>
      </c>
      <c r="F1" s="3" t="s">
        <v>5</v>
      </c>
      <c r="G1" s="3" t="s">
        <v>6</v>
      </c>
      <c r="H1" s="3" t="s">
        <v>7</v>
      </c>
      <c r="I1" s="3" t="s">
        <v>8</v>
      </c>
      <c r="J1" s="3" t="s">
        <v>9</v>
      </c>
      <c r="K1" s="3" t="s">
        <v>10</v>
      </c>
      <c r="L1" s="3" t="s">
        <v>11</v>
      </c>
    </row>
    <row r="2" ht="409.5" spans="1:13">
      <c r="A2" s="1" t="s">
        <v>12</v>
      </c>
      <c r="B2" s="1" t="s">
        <v>13</v>
      </c>
      <c r="C2" s="4" t="s">
        <v>14</v>
      </c>
      <c r="D2" s="1" t="s">
        <v>15</v>
      </c>
      <c r="E2" s="1" t="s">
        <v>16</v>
      </c>
      <c r="F2" s="4" t="s">
        <v>17</v>
      </c>
      <c r="G2" s="1" t="s">
        <v>18</v>
      </c>
      <c r="H2" s="1" t="s">
        <v>19</v>
      </c>
      <c r="I2" s="1" t="s">
        <v>20</v>
      </c>
      <c r="J2" s="1" t="s">
        <v>21</v>
      </c>
      <c r="K2" s="1" t="s">
        <v>22</v>
      </c>
      <c r="L2" s="1" t="str">
        <f>HYPERLINK("https://files.afu.se/Downloads/Transcripts/0%20-%20Government/USA%20-%20NASA%20Ames%20RC/2023 03 15 - NASA's Ames Research Center - New Map Reveals Distribution of Water Near Moon's South Pole_mkLzdjvuNZg - transcript (automated).pdf","Transcript Link")</f>
        <v>Transcript Link</v>
      </c>
      <c r="M2" s="2" t="str">
        <f>HYPERLINK("https://files.afu.se/Downloads/Transcripts/0%20-%20Government/USA%20-%20NASA%20Ames%20RC/2023 03 15 - NASA's Ames Research Center - New Map Reveals Distribution of Water Near Moon's South Pole_mkLzdjvuNZg - transcript (automated).pdf","Transcript Link")</f>
        <v>Transcript Link</v>
      </c>
    </row>
    <row r="3" ht="409.5" spans="1:13">
      <c r="A3" s="1" t="s">
        <v>23</v>
      </c>
      <c r="B3" s="1" t="s">
        <v>13</v>
      </c>
      <c r="C3" s="4" t="s">
        <v>24</v>
      </c>
      <c r="D3" s="1" t="s">
        <v>25</v>
      </c>
      <c r="E3" s="1" t="s">
        <v>26</v>
      </c>
      <c r="F3" s="4" t="s">
        <v>17</v>
      </c>
      <c r="G3" s="1" t="s">
        <v>18</v>
      </c>
      <c r="H3" s="1" t="s">
        <v>19</v>
      </c>
      <c r="I3" s="1" t="s">
        <v>20</v>
      </c>
      <c r="J3" s="1" t="s">
        <v>27</v>
      </c>
      <c r="K3" s="1" t="s">
        <v>22</v>
      </c>
      <c r="L3" s="1" t="str">
        <f>HYPERLINK("https://files.afu.se/Downloads/Transcripts/0%20-%20Government/USA%20-%20NASA%20Ames%20RC/2023 02 15 - NASA's Ames Research Center - Moon Mountain Name Honors NASA Mathematician Melba Mouton_AzywfRuT7-U - transcript (automated).pdf","Transcript Link")</f>
        <v>Transcript Link</v>
      </c>
      <c r="M3" s="2" t="str">
        <f>HYPERLINK("https://files.afu.se/Downloads/Transcripts/0%20-%20Government/USA%20-%20NASA%20Ames%20RC/2023 02 15 - NASA's Ames Research Center - Moon Mountain Name Honors NASA Mathematician Melba Mouton_AzywfRuT7-U - transcript (automated).pdf","Transcript Link")</f>
        <v>Transcript Link</v>
      </c>
    </row>
    <row r="4" ht="409.5" spans="1:13">
      <c r="A4" s="1" t="s">
        <v>28</v>
      </c>
      <c r="B4" s="1" t="s">
        <v>13</v>
      </c>
      <c r="C4" s="4" t="s">
        <v>29</v>
      </c>
      <c r="D4" s="1" t="s">
        <v>30</v>
      </c>
      <c r="E4" s="1" t="s">
        <v>31</v>
      </c>
      <c r="F4" s="4" t="s">
        <v>17</v>
      </c>
      <c r="G4" s="1" t="s">
        <v>18</v>
      </c>
      <c r="H4" s="1" t="s">
        <v>19</v>
      </c>
      <c r="I4" s="1" t="s">
        <v>20</v>
      </c>
      <c r="J4" s="1" t="s">
        <v>32</v>
      </c>
      <c r="K4" s="1" t="s">
        <v>22</v>
      </c>
      <c r="L4" s="1" t="str">
        <f>HYPERLINK("https://files.afu.se/Downloads/Transcripts/0%20-%20Government/USA%20-%20NASA%20Ames%20RC/2022 10 04 - NASA's Ames Research Center - New Supercomputer Simulation Sheds Light on Moon’s Origin_kRlhlCWplqk - transcript (automated).pdf","Transcript Link")</f>
        <v>Transcript Link</v>
      </c>
      <c r="M4" s="2" t="str">
        <f>HYPERLINK("https://files.afu.se/Downloads/Transcripts/0%20-%20Government/USA%20-%20NASA%20Ames%20RC/2022 10 04 - NASA's Ames Research Center - New Supercomputer Simulation Sheds Light on Moon’s Origin_kRlhlCWplqk - transcript (automated).pdf","Transcript Link")</f>
        <v>Transcript Link</v>
      </c>
    </row>
    <row r="5" ht="409.5" spans="1:13">
      <c r="A5" s="1" t="s">
        <v>33</v>
      </c>
      <c r="B5" s="1" t="s">
        <v>13</v>
      </c>
      <c r="C5" s="4" t="s">
        <v>34</v>
      </c>
      <c r="D5" s="1" t="s">
        <v>35</v>
      </c>
      <c r="E5" s="1" t="s">
        <v>36</v>
      </c>
      <c r="F5" s="4" t="s">
        <v>17</v>
      </c>
      <c r="G5" s="1" t="s">
        <v>18</v>
      </c>
      <c r="H5" s="1" t="s">
        <v>19</v>
      </c>
      <c r="I5" s="1" t="s">
        <v>20</v>
      </c>
      <c r="J5" s="1" t="s">
        <v>37</v>
      </c>
      <c r="K5" s="1" t="s">
        <v>22</v>
      </c>
      <c r="L5" s="1" t="str">
        <f>HYPERLINK("https://files.afu.se/Downloads/Transcripts/0%20-%20Government/USA%20-%20NASA%20Ames%20RC/2022 06 24 - NASA's Ames Research Center - Meet CAPSTONE, NASA’s New Lunar Pathfinder_DFtDdEKEnbI - transcript (automated).pdf","Transcript Link")</f>
        <v>Transcript Link</v>
      </c>
      <c r="M5" s="2" t="str">
        <f>HYPERLINK("https://files.afu.se/Downloads/Transcripts/0%20-%20Government/USA%20-%20NASA%20Ames%20RC/2022 06 24 - NASA's Ames Research Center - Meet CAPSTONE, NASA’s New Lunar Pathfinder_DFtDdEKEnbI - transcript (automated).pdf","Transcript Link")</f>
        <v>Transcript Link</v>
      </c>
    </row>
    <row r="6" ht="409.5" spans="1:13">
      <c r="A6" s="1" t="s">
        <v>38</v>
      </c>
      <c r="B6" s="1" t="s">
        <v>13</v>
      </c>
      <c r="C6" s="4" t="s">
        <v>39</v>
      </c>
      <c r="D6" s="1" t="s">
        <v>40</v>
      </c>
      <c r="E6" s="1" t="s">
        <v>41</v>
      </c>
      <c r="F6" s="4" t="s">
        <v>17</v>
      </c>
      <c r="G6" s="1" t="s">
        <v>18</v>
      </c>
      <c r="H6" s="1" t="s">
        <v>19</v>
      </c>
      <c r="I6" s="1" t="s">
        <v>20</v>
      </c>
      <c r="J6" s="1" t="s">
        <v>42</v>
      </c>
      <c r="K6" s="1" t="s">
        <v>22</v>
      </c>
      <c r="L6" s="1" t="str">
        <f>HYPERLINK("https://files.afu.se/Downloads/Transcripts/0%20-%20Government/USA%20-%20NASA%20Ames%20RC/2022 05 17 - NASA's Ames Research Center - NASA's CAPSTONE  Flying a New Path to the Moon_FFkKaBxQ214 - transcript (automated).pdf","Transcript Link")</f>
        <v>Transcript Link</v>
      </c>
      <c r="M6" s="2" t="str">
        <f>HYPERLINK("https://files.afu.se/Downloads/Transcripts/0%20-%20Government/USA%20-%20NASA%20Ames%20RC/2022 05 17 - NASA's Ames Research Center - NASA's CAPSTONE  Flying a New Path to the Moon_FFkKaBxQ214 - transcript (automated).pdf","Transcript Link")</f>
        <v>Transcript Link</v>
      </c>
    </row>
    <row r="7" ht="225" spans="1:13">
      <c r="A7" s="1" t="s">
        <v>43</v>
      </c>
      <c r="B7" s="1" t="s">
        <v>13</v>
      </c>
      <c r="C7" s="4" t="s">
        <v>44</v>
      </c>
      <c r="D7" s="1" t="s">
        <v>45</v>
      </c>
      <c r="E7" s="1" t="s">
        <v>46</v>
      </c>
      <c r="F7" s="4" t="s">
        <v>17</v>
      </c>
      <c r="G7" s="1" t="s">
        <v>18</v>
      </c>
      <c r="H7" s="1" t="s">
        <v>19</v>
      </c>
      <c r="I7" s="1" t="s">
        <v>20</v>
      </c>
      <c r="J7" s="1" t="s">
        <v>47</v>
      </c>
      <c r="K7" s="1" t="s">
        <v>22</v>
      </c>
      <c r="L7" s="1" t="str">
        <f>HYPERLINK("https://files.afu.se/Downloads/Transcripts/0%20-%20Government/USA%20-%20NASA%20Ames%20RC/2022 03 17 - NASA's Ames Research Center - SOFIA  Science Above the Clouds_glX7ANmiS3E - transcript (automated).pdf","Transcript Link")</f>
        <v>Transcript Link</v>
      </c>
      <c r="M7" s="2" t="str">
        <f>HYPERLINK("https://files.afu.se/Downloads/Transcripts/0%20-%20Government/USA%20-%20NASA%20Ames%20RC/2022 03 17 - NASA's Ames Research Center - SOFIA  Science Above the Clouds_glX7ANmiS3E - transcript (automated).pdf","Transcript Link")</f>
        <v>Transcript Link</v>
      </c>
    </row>
    <row r="8" ht="409.5" spans="1:13">
      <c r="A8" s="1" t="s">
        <v>48</v>
      </c>
      <c r="B8" s="1" t="s">
        <v>13</v>
      </c>
      <c r="C8" s="4" t="s">
        <v>49</v>
      </c>
      <c r="D8" s="1" t="s">
        <v>50</v>
      </c>
      <c r="E8" s="1" t="s">
        <v>51</v>
      </c>
      <c r="F8" s="4" t="s">
        <v>17</v>
      </c>
      <c r="G8" s="1" t="s">
        <v>18</v>
      </c>
      <c r="H8" s="1" t="s">
        <v>19</v>
      </c>
      <c r="I8" s="1" t="s">
        <v>20</v>
      </c>
      <c r="J8" s="1" t="s">
        <v>52</v>
      </c>
      <c r="K8" s="1" t="s">
        <v>22</v>
      </c>
      <c r="L8" s="1" t="str">
        <f>HYPERLINK("https://files.afu.se/Downloads/Transcripts/0%20-%20Government/USA%20-%20NASA%20Ames%20RC/2022 02 23 - NASA's Ames Research Center - Why NASA is Sending Yeast to Deep Space_3om6YHR6M5s - transcript (automated).pdf","Transcript Link")</f>
        <v>Transcript Link</v>
      </c>
      <c r="M8" s="2" t="str">
        <f>HYPERLINK("https://files.afu.se/Downloads/Transcripts/0%20-%20Government/USA%20-%20NASA%20Ames%20RC/2022 02 23 - NASA's Ames Research Center - Why NASA is Sending Yeast to Deep Space_3om6YHR6M5s - transcript (automated).pdf","Transcript Link")</f>
        <v>Transcript Link</v>
      </c>
    </row>
    <row r="9" ht="409.5" spans="1:13">
      <c r="A9" s="1" t="s">
        <v>53</v>
      </c>
      <c r="B9" s="1" t="s">
        <v>13</v>
      </c>
      <c r="C9" s="4" t="s">
        <v>54</v>
      </c>
      <c r="D9" s="1" t="s">
        <v>55</v>
      </c>
      <c r="E9" s="1" t="s">
        <v>56</v>
      </c>
      <c r="F9" s="4" t="s">
        <v>17</v>
      </c>
      <c r="G9" s="1" t="s">
        <v>18</v>
      </c>
      <c r="H9" s="1" t="s">
        <v>19</v>
      </c>
      <c r="I9" s="1" t="s">
        <v>20</v>
      </c>
      <c r="J9" s="1" t="s">
        <v>57</v>
      </c>
      <c r="K9" s="1" t="s">
        <v>22</v>
      </c>
      <c r="L9" s="1" t="str">
        <f>HYPERLINK("https://files.afu.se/Downloads/Transcripts/0%20-%20Government/USA%20-%20NASA%20Ames%20RC/2021 12 16 - NASA's Ames Research Center - Artemis Spacecraft Launch Abort Simulated by NASA Supercomputers_H6K0FPWCiMM - transcript (automated).pdf","Transcript Link")</f>
        <v>Transcript Link</v>
      </c>
      <c r="M9" s="2" t="str">
        <f>HYPERLINK("https://files.afu.se/Downloads/Transcripts/0%20-%20Government/USA%20-%20NASA%20Ames%20RC/2021 12 16 - NASA's Ames Research Center - Artemis Spacecraft Launch Abort Simulated by NASA Supercomputers_H6K0FPWCiMM - transcript (automated).pdf","Transcript Link")</f>
        <v>Transcript Link</v>
      </c>
    </row>
    <row r="10" ht="409.5" spans="1:13">
      <c r="A10" s="1" t="s">
        <v>58</v>
      </c>
      <c r="B10" s="1" t="s">
        <v>13</v>
      </c>
      <c r="C10" s="4" t="s">
        <v>59</v>
      </c>
      <c r="D10" s="1" t="s">
        <v>60</v>
      </c>
      <c r="E10" s="1" t="s">
        <v>61</v>
      </c>
      <c r="F10" s="4" t="s">
        <v>17</v>
      </c>
      <c r="G10" s="1" t="s">
        <v>18</v>
      </c>
      <c r="H10" s="1" t="s">
        <v>19</v>
      </c>
      <c r="I10" s="1" t="s">
        <v>20</v>
      </c>
      <c r="J10" s="1" t="s">
        <v>62</v>
      </c>
      <c r="K10" s="1" t="s">
        <v>22</v>
      </c>
      <c r="L10" s="1" t="str">
        <f>HYPERLINK("https://files.afu.se/Downloads/Transcripts/0%20-%20Government/USA%20-%20NASA%20Ames%20RC/2021 10 21 - NASA's Ames Research Center - NASA Artemis Moon Rover Model Build Time-lapse_0YqPLw4DnuE - transcript (automated).pdf","Transcript Link")</f>
        <v>Transcript Link</v>
      </c>
      <c r="M10" s="2" t="str">
        <f>HYPERLINK("https://files.afu.se/Downloads/Transcripts/0%20-%20Government/USA%20-%20NASA%20Ames%20RC/2021 10 21 - NASA's Ames Research Center - NASA Artemis Moon Rover Model Build Time-lapse_0YqPLw4DnuE - transcript (automated).pdf","Transcript Link")</f>
        <v>Transcript Link</v>
      </c>
    </row>
    <row r="11" ht="409.5" spans="1:13">
      <c r="A11" s="1" t="s">
        <v>63</v>
      </c>
      <c r="B11" s="1" t="s">
        <v>13</v>
      </c>
      <c r="C11" s="4" t="s">
        <v>64</v>
      </c>
      <c r="D11" s="1" t="s">
        <v>65</v>
      </c>
      <c r="E11" s="1" t="s">
        <v>66</v>
      </c>
      <c r="F11" s="4" t="s">
        <v>17</v>
      </c>
      <c r="G11" s="1" t="s">
        <v>18</v>
      </c>
      <c r="H11" s="1" t="s">
        <v>19</v>
      </c>
      <c r="I11" s="1" t="s">
        <v>20</v>
      </c>
      <c r="J11" s="1" t="s">
        <v>67</v>
      </c>
      <c r="K11" s="1" t="s">
        <v>22</v>
      </c>
      <c r="L11" s="1" t="str">
        <f>HYPERLINK("https://files.afu.se/Downloads/Transcripts/0%20-%20Government/USA%20-%20NASA%20Ames%20RC/2021 09 20 - NASA's Ames Research Center - Tour of NASA Moon Rover South Pole Landing Site_bd7ekqMrHkg - transcript (automated).pdf","Transcript Link")</f>
        <v>Transcript Link</v>
      </c>
      <c r="M11" s="2" t="str">
        <f>HYPERLINK("https://files.afu.se/Downloads/Transcripts/0%20-%20Government/USA%20-%20NASA%20Ames%20RC/2021 09 20 - NASA's Ames Research Center - Tour of NASA Moon Rover South Pole Landing Site_bd7ekqMrHkg - transcript (automated).pdf","Transcript Link")</f>
        <v>Transcript Link</v>
      </c>
    </row>
    <row r="12" ht="409.5" spans="1:13">
      <c r="A12" s="1" t="s">
        <v>63</v>
      </c>
      <c r="B12" s="1" t="s">
        <v>13</v>
      </c>
      <c r="C12" s="4" t="s">
        <v>68</v>
      </c>
      <c r="D12" s="1" t="s">
        <v>69</v>
      </c>
      <c r="E12" s="1" t="s">
        <v>70</v>
      </c>
      <c r="F12" s="4" t="s">
        <v>17</v>
      </c>
      <c r="G12" s="1" t="s">
        <v>18</v>
      </c>
      <c r="H12" s="1" t="s">
        <v>19</v>
      </c>
      <c r="I12" s="1" t="s">
        <v>20</v>
      </c>
      <c r="J12" s="1" t="s">
        <v>71</v>
      </c>
      <c r="K12" s="1" t="s">
        <v>22</v>
      </c>
      <c r="L12" s="1" t="str">
        <f>HYPERLINK("https://files.afu.se/Downloads/Transcripts/0%20-%20Government/USA%20-%20NASA%20Ames%20RC/2021 09 20 - NASA's Ames Research Center - NASA Selects Landing Site for First Robotic Moon Rover_dpgxR82tpDY - transcript (automated).pdf","Transcript Link")</f>
        <v>Transcript Link</v>
      </c>
      <c r="M12" s="2" t="str">
        <f>HYPERLINK("https://files.afu.se/Downloads/Transcripts/0%20-%20Government/USA%20-%20NASA%20Ames%20RC/2021 09 20 - NASA's Ames Research Center - NASA Selects Landing Site for First Robotic Moon Rover_dpgxR82tpDY - transcript (automated).pdf","Transcript Link")</f>
        <v>Transcript Link</v>
      </c>
    </row>
    <row r="13" ht="405" spans="1:13">
      <c r="A13" s="1" t="s">
        <v>72</v>
      </c>
      <c r="B13" s="1" t="s">
        <v>13</v>
      </c>
      <c r="C13" s="4" t="s">
        <v>73</v>
      </c>
      <c r="D13" s="1" t="s">
        <v>74</v>
      </c>
      <c r="E13" s="1" t="s">
        <v>75</v>
      </c>
      <c r="F13" s="4" t="s">
        <v>17</v>
      </c>
      <c r="G13" s="1" t="s">
        <v>18</v>
      </c>
      <c r="H13" s="1" t="s">
        <v>19</v>
      </c>
      <c r="I13" s="1" t="s">
        <v>20</v>
      </c>
      <c r="J13" s="1" t="s">
        <v>76</v>
      </c>
      <c r="K13" s="1" t="s">
        <v>22</v>
      </c>
      <c r="L13" s="1" t="str">
        <f>HYPERLINK("https://files.afu.se/Downloads/Transcripts/0%20-%20Government/USA%20-%20NASA%20Ames%20RC/2021 08 11 - NASA's Ames Research Center - Can Robots Take Care of Spacecraft _Jiizqukkd4I - transcript (automated).pdf","Transcript Link")</f>
        <v>Transcript Link</v>
      </c>
      <c r="M13" s="2" t="str">
        <f>HYPERLINK("https://files.afu.se/Downloads/Transcripts/0%20-%20Government/USA%20-%20NASA%20Ames%20RC/2021 08 11 - NASA's Ames Research Center - Can Robots Take Care of Spacecraft _Jiizqukkd4I - transcript (automated).pdf","Transcript Link")</f>
        <v>Transcript Link</v>
      </c>
    </row>
    <row r="14" ht="409.5" spans="1:13">
      <c r="A14" s="1" t="s">
        <v>77</v>
      </c>
      <c r="B14" s="1" t="s">
        <v>13</v>
      </c>
      <c r="C14" s="4" t="s">
        <v>78</v>
      </c>
      <c r="D14" s="1" t="s">
        <v>79</v>
      </c>
      <c r="E14" s="1" t="s">
        <v>80</v>
      </c>
      <c r="F14" s="4" t="s">
        <v>17</v>
      </c>
      <c r="G14" s="1" t="s">
        <v>18</v>
      </c>
      <c r="H14" s="1" t="s">
        <v>19</v>
      </c>
      <c r="I14" s="1" t="s">
        <v>20</v>
      </c>
      <c r="J14" s="1" t="s">
        <v>81</v>
      </c>
      <c r="K14" s="1" t="s">
        <v>22</v>
      </c>
      <c r="L14" s="1" t="str">
        <f>HYPERLINK("https://files.afu.se/Downloads/Transcripts/0%20-%20Government/USA%20-%20NASA%20Ames%20RC/2021 08 03 - NASA's Ames Research Center - How New NASA Tech Could Help Fight Fires_0ocX5F7tW8M - transcript (automated).pdf","Transcript Link")</f>
        <v>Transcript Link</v>
      </c>
      <c r="M14" s="2" t="str">
        <f>HYPERLINK("https://files.afu.se/Downloads/Transcripts/0%20-%20Government/USA%20-%20NASA%20Ames%20RC/2021 08 03 - NASA's Ames Research Center - How New NASA Tech Could Help Fight Fires_0ocX5F7tW8M - transcript (automated).pdf","Transcript Link")</f>
        <v>Transcript Link</v>
      </c>
    </row>
    <row r="15" ht="375" spans="1:13">
      <c r="A15" s="1" t="s">
        <v>82</v>
      </c>
      <c r="B15" s="1" t="s">
        <v>13</v>
      </c>
      <c r="C15" s="4" t="s">
        <v>83</v>
      </c>
      <c r="D15" s="1" t="s">
        <v>84</v>
      </c>
      <c r="E15" s="1" t="s">
        <v>85</v>
      </c>
      <c r="F15" s="4" t="s">
        <v>17</v>
      </c>
      <c r="G15" s="1" t="s">
        <v>18</v>
      </c>
      <c r="H15" s="1" t="s">
        <v>19</v>
      </c>
      <c r="I15" s="1" t="s">
        <v>20</v>
      </c>
      <c r="J15" s="1" t="s">
        <v>86</v>
      </c>
      <c r="K15" s="1" t="s">
        <v>22</v>
      </c>
      <c r="L15" s="1" t="str">
        <f>HYPERLINK("https://files.afu.se/Downloads/Transcripts/0%20-%20Government/USA%20-%20NASA%20Ames%20RC/2021 06 03 - NASA's Ames Research Center - Why NASA is Sending Water Bears to Space_TV7qAsp6x3w - transcript (automated).pdf","Transcript Link")</f>
        <v>Transcript Link</v>
      </c>
      <c r="M15" s="2" t="str">
        <f>HYPERLINK("https://files.afu.se/Downloads/Transcripts/0%20-%20Government/USA%20-%20NASA%20Ames%20RC/2021 06 03 - NASA's Ames Research Center - Why NASA is Sending Water Bears to Space_TV7qAsp6x3w - transcript (automated).pdf","Transcript Link")</f>
        <v>Transcript Link</v>
      </c>
    </row>
    <row r="16" ht="285" spans="1:13">
      <c r="A16" s="1" t="s">
        <v>87</v>
      </c>
      <c r="B16" s="1" t="s">
        <v>13</v>
      </c>
      <c r="C16" s="4" t="s">
        <v>88</v>
      </c>
      <c r="D16" s="1" t="s">
        <v>89</v>
      </c>
      <c r="E16" s="1" t="s">
        <v>90</v>
      </c>
      <c r="F16" s="4" t="s">
        <v>17</v>
      </c>
      <c r="G16" s="1" t="s">
        <v>18</v>
      </c>
      <c r="H16" s="1" t="s">
        <v>19</v>
      </c>
      <c r="I16" s="1" t="s">
        <v>20</v>
      </c>
      <c r="J16" s="1" t="s">
        <v>91</v>
      </c>
      <c r="K16" s="1" t="s">
        <v>22</v>
      </c>
      <c r="L16" s="1" t="str">
        <f>HYPERLINK("https://files.afu.se/Downloads/Transcripts/0%20-%20Government/USA%20-%20NASA%20Ames%20RC/2021 04 30 - NASA's Ames Research Center - NASA’s CAMP2Ex  Cloud, Aerosol, and Monsoonal Processes-Philippines Experiment_GBxHAES5Osw - transcript (automated).pdf","Transcript Link")</f>
        <v>Transcript Link</v>
      </c>
      <c r="M16" s="2" t="str">
        <f>HYPERLINK("https://files.afu.se/Downloads/Transcripts/0%20-%20Government/USA%20-%20NASA%20Ames%20RC/2021 04 30 - NASA's Ames Research Center - NASA’s CAMP2Ex  Cloud, Aerosol, and Monsoonal Processes-Philippines Experiment_GBxHAES5Osw - transcript (automated).pdf","Transcript Link")</f>
        <v>Transcript Link</v>
      </c>
    </row>
    <row r="17" ht="409.5" spans="1:13">
      <c r="A17" s="1" t="s">
        <v>92</v>
      </c>
      <c r="B17" s="1" t="s">
        <v>13</v>
      </c>
      <c r="C17" s="4" t="s">
        <v>93</v>
      </c>
      <c r="D17" s="1" t="s">
        <v>94</v>
      </c>
      <c r="E17" s="1" t="s">
        <v>95</v>
      </c>
      <c r="F17" s="4" t="s">
        <v>17</v>
      </c>
      <c r="G17" s="1" t="s">
        <v>18</v>
      </c>
      <c r="H17" s="1" t="s">
        <v>19</v>
      </c>
      <c r="I17" s="1" t="s">
        <v>20</v>
      </c>
      <c r="J17" s="1" t="s">
        <v>96</v>
      </c>
      <c r="K17" s="1" t="s">
        <v>22</v>
      </c>
      <c r="L17" s="1" t="str">
        <f>HYPERLINK("https://files.afu.se/Downloads/Transcripts/0%20-%20Government/USA%20-%20NASA%20Ames%20RC/2021 04 16 - NASA's Ames Research Center - NASA’s Drone Traffic Management System Completes Final Tests_jIs_fWFjUA4 - transcript (automated).pdf","Transcript Link")</f>
        <v>Transcript Link</v>
      </c>
      <c r="M17" s="2" t="str">
        <f>HYPERLINK("https://files.afu.se/Downloads/Transcripts/0%20-%20Government/USA%20-%20NASA%20Ames%20RC/2021 04 16 - NASA's Ames Research Center - NASA’s Drone Traffic Management System Completes Final Tests_jIs_fWFjUA4 - transcript (automated).pdf","Transcript Link")</f>
        <v>Transcript Link</v>
      </c>
    </row>
    <row r="18" ht="195" spans="1:13">
      <c r="A18" s="1" t="s">
        <v>97</v>
      </c>
      <c r="B18" s="1" t="s">
        <v>13</v>
      </c>
      <c r="C18" s="4" t="s">
        <v>98</v>
      </c>
      <c r="D18" s="1" t="s">
        <v>99</v>
      </c>
      <c r="E18" s="1" t="s">
        <v>100</v>
      </c>
      <c r="F18" s="4" t="s">
        <v>17</v>
      </c>
      <c r="G18" s="1" t="s">
        <v>18</v>
      </c>
      <c r="H18" s="1" t="s">
        <v>19</v>
      </c>
      <c r="I18" s="1" t="s">
        <v>20</v>
      </c>
      <c r="J18" s="1" t="s">
        <v>101</v>
      </c>
      <c r="K18" s="1" t="s">
        <v>22</v>
      </c>
      <c r="L18" s="1" t="str">
        <f>HYPERLINK("https://files.afu.se/Downloads/Transcripts/0%20-%20Government/USA%20-%20NASA%20Ames%20RC/2020 12 14 - NASA's Ames Research Center - We Are NASA in Silicon Valley_M3kIe4Zeh04 - transcript (automated).pdf","Transcript Link")</f>
        <v>Transcript Link</v>
      </c>
      <c r="M18" s="2" t="str">
        <f>HYPERLINK("https://files.afu.se/Downloads/Transcripts/0%20-%20Government/USA%20-%20NASA%20Ames%20RC/2020 12 14 - NASA's Ames Research Center - We Are NASA in Silicon Valley_M3kIe4Zeh04 - transcript (automated).pdf","Transcript Link")</f>
        <v>Transcript Link</v>
      </c>
    </row>
    <row r="19" ht="409.5" spans="1:13">
      <c r="A19" s="1" t="s">
        <v>102</v>
      </c>
      <c r="B19" s="1" t="s">
        <v>13</v>
      </c>
      <c r="C19" s="4" t="s">
        <v>103</v>
      </c>
      <c r="D19" s="1" t="s">
        <v>104</v>
      </c>
      <c r="E19" s="1" t="s">
        <v>105</v>
      </c>
      <c r="F19" s="4" t="s">
        <v>17</v>
      </c>
      <c r="G19" s="1" t="s">
        <v>18</v>
      </c>
      <c r="H19" s="1" t="s">
        <v>19</v>
      </c>
      <c r="I19" s="1" t="s">
        <v>20</v>
      </c>
      <c r="J19" s="1" t="s">
        <v>106</v>
      </c>
      <c r="K19" s="1" t="s">
        <v>22</v>
      </c>
      <c r="L19" s="1" t="str">
        <f>HYPERLINK("https://files.afu.se/Downloads/Transcripts/0%20-%20Government/USA%20-%20NASA%20Ames%20RC/2020 10 26 - NASA's Ames Research Center - SOFIA Discovers Water on a Sunlit Surface of the Moon_U70y8ypCbyA - transcript (automated).pdf","Transcript Link")</f>
        <v>Transcript Link</v>
      </c>
      <c r="M19" s="2" t="str">
        <f>HYPERLINK("https://files.afu.se/Downloads/Transcripts/0%20-%20Government/USA%20-%20NASA%20Ames%20RC/2020 10 26 - NASA's Ames Research Center - SOFIA Discovers Water on a Sunlit Surface of the Moon_U70y8ypCbyA - transcript (automated).pdf","Transcript Link")</f>
        <v>Transcript Link</v>
      </c>
    </row>
    <row r="20" ht="409.5" spans="1:13">
      <c r="A20" s="1" t="s">
        <v>107</v>
      </c>
      <c r="B20" s="1" t="s">
        <v>13</v>
      </c>
      <c r="C20" s="4" t="s">
        <v>108</v>
      </c>
      <c r="D20" s="1" t="s">
        <v>109</v>
      </c>
      <c r="E20" s="1" t="s">
        <v>110</v>
      </c>
      <c r="F20" s="4" t="s">
        <v>17</v>
      </c>
      <c r="G20" s="1" t="s">
        <v>18</v>
      </c>
      <c r="H20" s="1" t="s">
        <v>19</v>
      </c>
      <c r="I20" s="1" t="s">
        <v>20</v>
      </c>
      <c r="J20" s="1" t="s">
        <v>111</v>
      </c>
      <c r="K20" s="1" t="s">
        <v>22</v>
      </c>
      <c r="L20" s="1" t="str">
        <f>HYPERLINK("https://files.afu.se/Downloads/Transcripts/0%20-%20Government/USA%20-%20NASA%20Ames%20RC/2020 09 30 - NASA's Ames Research Center - Simulations Reveal How Planetary Impacts Affect Atmosphere_sc3C294Jvpc - transcript (automated).pdf","Transcript Link")</f>
        <v>Transcript Link</v>
      </c>
      <c r="M20" s="2" t="str">
        <f>HYPERLINK("https://files.afu.se/Downloads/Transcripts/0%20-%20Government/USA%20-%20NASA%20Ames%20RC/2020 09 30 - NASA's Ames Research Center - Simulations Reveal How Planetary Impacts Affect Atmosphere_sc3C294Jvpc - transcript (automated).pdf","Transcript Link")</f>
        <v>Transcript Link</v>
      </c>
    </row>
    <row r="21" ht="300" spans="1:13">
      <c r="A21" s="1" t="s">
        <v>112</v>
      </c>
      <c r="B21" s="1" t="s">
        <v>13</v>
      </c>
      <c r="C21" s="4" t="s">
        <v>113</v>
      </c>
      <c r="D21" s="1" t="s">
        <v>114</v>
      </c>
      <c r="E21" s="1" t="s">
        <v>115</v>
      </c>
      <c r="F21" s="4" t="s">
        <v>17</v>
      </c>
      <c r="G21" s="1" t="s">
        <v>18</v>
      </c>
      <c r="H21" s="1" t="s">
        <v>19</v>
      </c>
      <c r="I21" s="1" t="s">
        <v>20</v>
      </c>
      <c r="J21" s="1" t="s">
        <v>116</v>
      </c>
      <c r="K21" s="1" t="s">
        <v>22</v>
      </c>
      <c r="L21" s="1" t="str">
        <f>HYPERLINK("https://files.afu.se/Downloads/Transcripts/0%20-%20Government/USA%20-%20NASA%20Ames%20RC/2020 06 11 - NASA's Ames Research Center - NASA Moon Rover Books Ride to the Moon_S9Y6n1G5hhc - transcript (automated).pdf","Transcript Link")</f>
        <v>Transcript Link</v>
      </c>
      <c r="M21" s="2" t="str">
        <f>HYPERLINK("https://files.afu.se/Downloads/Transcripts/0%20-%20Government/USA%20-%20NASA%20Ames%20RC/2020 06 11 - NASA's Ames Research Center - NASA Moon Rover Books Ride to the Moon_S9Y6n1G5hhc - transcript (automated).pdf","Transcript Link")</f>
        <v>Transcript Link</v>
      </c>
    </row>
    <row r="22" ht="375" spans="1:13">
      <c r="A22" s="1" t="s">
        <v>117</v>
      </c>
      <c r="B22" s="1" t="s">
        <v>13</v>
      </c>
      <c r="C22" s="4" t="s">
        <v>118</v>
      </c>
      <c r="D22" s="1" t="s">
        <v>119</v>
      </c>
      <c r="E22" s="1" t="s">
        <v>120</v>
      </c>
      <c r="F22" s="4" t="s">
        <v>17</v>
      </c>
      <c r="G22" s="1" t="s">
        <v>18</v>
      </c>
      <c r="H22" s="1" t="s">
        <v>19</v>
      </c>
      <c r="I22" s="1" t="s">
        <v>20</v>
      </c>
      <c r="J22" s="1" t="s">
        <v>121</v>
      </c>
      <c r="K22" s="1" t="s">
        <v>22</v>
      </c>
      <c r="L22" s="1" t="str">
        <f>HYPERLINK("https://files.afu.se/Downloads/Transcripts/0%20-%20Government/USA%20-%20NASA%20Ames%20RC/2020 01 05 - NASA's Ames Research Center - SOFIA Reveals New View of Milky Way’s Center_sgEkCZ-1CNA - transcript (automated).pdf","Transcript Link")</f>
        <v>Transcript Link</v>
      </c>
      <c r="M22" s="2" t="str">
        <f>HYPERLINK("https://files.afu.se/Downloads/Transcripts/0%20-%20Government/USA%20-%20NASA%20Ames%20RC/2020 01 05 - NASA's Ames Research Center - SOFIA Reveals New View of Milky Way’s Center_sgEkCZ-1CNA - transcript (automated).pdf","Transcript Link")</f>
        <v>Transcript Link</v>
      </c>
    </row>
    <row r="23" ht="409.5" spans="1:13">
      <c r="A23" s="1" t="s">
        <v>122</v>
      </c>
      <c r="B23" s="1" t="s">
        <v>13</v>
      </c>
      <c r="C23" s="4" t="s">
        <v>123</v>
      </c>
      <c r="D23" s="1" t="s">
        <v>124</v>
      </c>
      <c r="E23" s="1" t="s">
        <v>125</v>
      </c>
      <c r="F23" s="4" t="s">
        <v>17</v>
      </c>
      <c r="G23" s="1" t="s">
        <v>18</v>
      </c>
      <c r="H23" s="1" t="s">
        <v>19</v>
      </c>
      <c r="I23" s="1" t="s">
        <v>20</v>
      </c>
      <c r="J23" s="1" t="s">
        <v>126</v>
      </c>
      <c r="K23" s="1" t="s">
        <v>22</v>
      </c>
      <c r="L23" s="1" t="str">
        <f>HYPERLINK("https://files.afu.se/Downloads/Transcripts/0%20-%20Government/USA%20-%20NASA%20Ames%20RC/2019 12 09 - NASA's Ames Research Center - Testing Air Taxis, Drones and More with NASA’s Multirotor Test Bed_LvtA58t_l8w - transcript (automated).pdf","Transcript Link")</f>
        <v>Transcript Link</v>
      </c>
      <c r="M23" s="2" t="str">
        <f>HYPERLINK("https://files.afu.se/Downloads/Transcripts/0%20-%20Government/USA%20-%20NASA%20Ames%20RC/2019 12 09 - NASA's Ames Research Center - Testing Air Taxis, Drones and More with NASA’s Multirotor Test Bed_LvtA58t_l8w - transcript (automated).pdf","Transcript Link")</f>
        <v>Transcript Link</v>
      </c>
    </row>
    <row r="24" ht="409.5" spans="1:13">
      <c r="A24" s="1" t="s">
        <v>127</v>
      </c>
      <c r="B24" s="1" t="s">
        <v>13</v>
      </c>
      <c r="C24" s="4" t="s">
        <v>128</v>
      </c>
      <c r="D24" s="1" t="s">
        <v>129</v>
      </c>
      <c r="E24" s="1" t="s">
        <v>130</v>
      </c>
      <c r="F24" s="4" t="s">
        <v>17</v>
      </c>
      <c r="G24" s="1" t="s">
        <v>18</v>
      </c>
      <c r="H24" s="1" t="s">
        <v>19</v>
      </c>
      <c r="I24" s="1" t="s">
        <v>20</v>
      </c>
      <c r="J24" s="1" t="s">
        <v>131</v>
      </c>
      <c r="K24" s="1" t="s">
        <v>22</v>
      </c>
      <c r="L24" s="1" t="str">
        <f>HYPERLINK("https://files.afu.se/Downloads/Transcripts/0%20-%20Government/USA%20-%20NASA%20Ames%20RC/2019 11 22 - NASA's Ames Research Center - Supercomputer Simulation of Orion Spacecraft Launch Abort System_pDvub0TwJIc - transcript (automated).pdf","Transcript Link")</f>
        <v>Transcript Link</v>
      </c>
      <c r="M24" s="2" t="str">
        <f>HYPERLINK("https://files.afu.se/Downloads/Transcripts/0%20-%20Government/USA%20-%20NASA%20Ames%20RC/2019 11 22 - NASA's Ames Research Center - Supercomputer Simulation of Orion Spacecraft Launch Abort System_pDvub0TwJIc - transcript (automated).pdf","Transcript Link")</f>
        <v>Transcript Link</v>
      </c>
    </row>
    <row r="25" ht="409.5" spans="1:13">
      <c r="A25" s="1" t="s">
        <v>132</v>
      </c>
      <c r="B25" s="1" t="s">
        <v>13</v>
      </c>
      <c r="C25" s="4" t="s">
        <v>133</v>
      </c>
      <c r="D25" s="1" t="s">
        <v>134</v>
      </c>
      <c r="E25" s="1" t="s">
        <v>135</v>
      </c>
      <c r="F25" s="4" t="s">
        <v>17</v>
      </c>
      <c r="G25" s="1" t="s">
        <v>18</v>
      </c>
      <c r="H25" s="1" t="s">
        <v>19</v>
      </c>
      <c r="I25" s="1" t="s">
        <v>20</v>
      </c>
      <c r="J25" s="1" t="s">
        <v>136</v>
      </c>
      <c r="K25" s="1" t="s">
        <v>22</v>
      </c>
      <c r="L25" s="1" t="str">
        <f>HYPERLINK("https://files.afu.se/Downloads/Transcripts/0%20-%20Government/USA%20-%20NASA%20Ames%20RC/2019 11 20 - NASA's Ames Research Center - Supercomputer Simulation Reveals Gas Hidden Between Galaxies_RTC3Z1Oug5E - transcript (automated).pdf","Transcript Link")</f>
        <v>Transcript Link</v>
      </c>
      <c r="M25" s="2" t="str">
        <f>HYPERLINK("https://files.afu.se/Downloads/Transcripts/0%20-%20Government/USA%20-%20NASA%20Ames%20RC/2019 11 20 - NASA's Ames Research Center - Supercomputer Simulation Reveals Gas Hidden Between Galaxies_RTC3Z1Oug5E - transcript (automated).pdf","Transcript Link")</f>
        <v>Transcript Link</v>
      </c>
    </row>
    <row r="26" ht="409.5" spans="1:13">
      <c r="A26" s="1" t="s">
        <v>137</v>
      </c>
      <c r="B26" s="1" t="s">
        <v>13</v>
      </c>
      <c r="C26" s="4" t="s">
        <v>138</v>
      </c>
      <c r="D26" s="1" t="s">
        <v>139</v>
      </c>
      <c r="E26" s="1" t="s">
        <v>140</v>
      </c>
      <c r="F26" s="4" t="s">
        <v>17</v>
      </c>
      <c r="G26" s="1" t="s">
        <v>18</v>
      </c>
      <c r="H26" s="1" t="s">
        <v>19</v>
      </c>
      <c r="I26" s="1" t="s">
        <v>20</v>
      </c>
      <c r="J26" s="1" t="s">
        <v>141</v>
      </c>
      <c r="K26" s="1" t="s">
        <v>22</v>
      </c>
      <c r="L26" s="1" t="str">
        <f>HYPERLINK("https://files.afu.se/Downloads/Transcripts/0%20-%20Government/USA%20-%20NASA%20Ames%20RC/2019 11 19 - NASA's Ames Research Center - Supercomputer Simulation of Seasonal Changes in Martian Clouds, Dust and Ice_wIYtARY1pXA - transcript (automated).pdf","Transcript Link")</f>
        <v>Transcript Link</v>
      </c>
      <c r="M26" s="2" t="str">
        <f>HYPERLINK("https://files.afu.se/Downloads/Transcripts/0%20-%20Government/USA%20-%20NASA%20Ames%20RC/2019 11 19 - NASA's Ames Research Center - Supercomputer Simulation of Seasonal Changes in Martian Clouds, Dust and Ice_wIYtARY1pXA - transcript (automated).pdf","Transcript Link")</f>
        <v>Transcript Link</v>
      </c>
    </row>
    <row r="27" ht="330" spans="1:13">
      <c r="A27" s="1" t="s">
        <v>142</v>
      </c>
      <c r="B27" s="1" t="s">
        <v>13</v>
      </c>
      <c r="C27" s="4" t="s">
        <v>143</v>
      </c>
      <c r="D27" s="1" t="s">
        <v>144</v>
      </c>
      <c r="E27" s="1" t="s">
        <v>145</v>
      </c>
      <c r="F27" s="4" t="s">
        <v>17</v>
      </c>
      <c r="G27" s="1" t="s">
        <v>18</v>
      </c>
      <c r="H27" s="1" t="s">
        <v>19</v>
      </c>
      <c r="I27" s="1" t="s">
        <v>20</v>
      </c>
      <c r="J27" s="1" t="s">
        <v>146</v>
      </c>
      <c r="K27" s="1" t="s">
        <v>22</v>
      </c>
      <c r="L27" s="1" t="str">
        <f>HYPERLINK("https://files.afu.se/Downloads/Transcripts/0%20-%20Government/USA%20-%20NASA%20Ames%20RC/2019 10 25 - NASA's Ames Research Center - NASA is sending a rover to hunt for water on the Moon_ROWPoRXLvo4 - transcript (automated).pdf","Transcript Link")</f>
        <v>Transcript Link</v>
      </c>
      <c r="M27" s="2" t="str">
        <f>HYPERLINK("https://files.afu.se/Downloads/Transcripts/0%20-%20Government/USA%20-%20NASA%20Ames%20RC/2019 10 25 - NASA's Ames Research Center - NASA is sending a rover to hunt for water on the Moon_ROWPoRXLvo4 - transcript (automated).pdf","Transcript Link")</f>
        <v>Transcript Link</v>
      </c>
    </row>
    <row r="28" ht="409.5" spans="1:13">
      <c r="A28" s="1" t="s">
        <v>147</v>
      </c>
      <c r="B28" s="1" t="s">
        <v>13</v>
      </c>
      <c r="C28" s="4" t="s">
        <v>148</v>
      </c>
      <c r="D28" s="1" t="s">
        <v>149</v>
      </c>
      <c r="E28" s="1" t="s">
        <v>150</v>
      </c>
      <c r="F28" s="4" t="s">
        <v>17</v>
      </c>
      <c r="G28" s="1" t="s">
        <v>18</v>
      </c>
      <c r="H28" s="1" t="s">
        <v>19</v>
      </c>
      <c r="I28" s="1" t="s">
        <v>20</v>
      </c>
      <c r="J28" s="1" t="s">
        <v>151</v>
      </c>
      <c r="K28" s="1" t="s">
        <v>22</v>
      </c>
      <c r="L28" s="1" t="str">
        <f>HYPERLINK("https://files.afu.se/Downloads/Transcripts/0%20-%20Government/USA%20-%20NASA%20Ames%20RC/2019 08 08 - NASA's Ames Research Center - One Water-Powered NASA Spacecraft Commands Another in Orbit_PpmaXZ3ajTY - transcript (automated).pdf","Transcript Link")</f>
        <v>Transcript Link</v>
      </c>
      <c r="M28" s="2" t="str">
        <f>HYPERLINK("https://files.afu.se/Downloads/Transcripts/0%20-%20Government/USA%20-%20NASA%20Ames%20RC/2019 08 08 - NASA's Ames Research Center - One Water-Powered NASA Spacecraft Commands Another in Orbit_PpmaXZ3ajTY - transcript (automated).pdf","Transcript Link")</f>
        <v>Transcript Link</v>
      </c>
    </row>
    <row r="29" ht="409.5" spans="1:13">
      <c r="A29" s="1" t="s">
        <v>152</v>
      </c>
      <c r="B29" s="1" t="s">
        <v>13</v>
      </c>
      <c r="C29" s="4" t="s">
        <v>153</v>
      </c>
      <c r="D29" s="1" t="s">
        <v>154</v>
      </c>
      <c r="E29" s="1" t="s">
        <v>155</v>
      </c>
      <c r="F29" s="4" t="s">
        <v>17</v>
      </c>
      <c r="G29" s="1" t="s">
        <v>18</v>
      </c>
      <c r="H29" s="1" t="s">
        <v>19</v>
      </c>
      <c r="I29" s="1" t="s">
        <v>20</v>
      </c>
      <c r="J29" s="1" t="s">
        <v>156</v>
      </c>
      <c r="K29" s="1" t="s">
        <v>22</v>
      </c>
      <c r="L29" s="1" t="str">
        <f>HYPERLINK("https://files.afu.se/Downloads/Transcripts/0%20-%20Government/USA%20-%20NASA%20Ames%20RC/2019 07 16 - NASA's Ames Research Center - NASA Searches for Life from the Moon in Recently Rediscovered Historic Footage_Vhx01meKsCs - transcript (automated).pdf","Transcript Link")</f>
        <v>Transcript Link</v>
      </c>
      <c r="M29" s="2" t="str">
        <f>HYPERLINK("https://files.afu.se/Downloads/Transcripts/0%20-%20Government/USA%20-%20NASA%20Ames%20RC/2019 07 16 - NASA's Ames Research Center - NASA Searches for Life from the Moon in Recently Rediscovered Historic Footage_Vhx01meKsCs - transcript (automated).pdf","Transcript Link")</f>
        <v>Transcript Link</v>
      </c>
    </row>
    <row r="30" ht="409.5" spans="1:13">
      <c r="A30" s="1" t="s">
        <v>157</v>
      </c>
      <c r="B30" s="1" t="s">
        <v>13</v>
      </c>
      <c r="C30" s="4" t="s">
        <v>158</v>
      </c>
      <c r="D30" s="1" t="s">
        <v>159</v>
      </c>
      <c r="E30" s="1" t="s">
        <v>160</v>
      </c>
      <c r="F30" s="4" t="s">
        <v>17</v>
      </c>
      <c r="G30" s="1" t="s">
        <v>18</v>
      </c>
      <c r="H30" s="1" t="s">
        <v>19</v>
      </c>
      <c r="I30" s="1" t="s">
        <v>20</v>
      </c>
      <c r="J30" s="1" t="s">
        <v>161</v>
      </c>
      <c r="K30" s="1" t="s">
        <v>22</v>
      </c>
      <c r="L30" s="1">
        <v>0</v>
      </c>
      <c r="M30" s="2">
        <v>0</v>
      </c>
    </row>
    <row r="31" ht="409.5" spans="1:13">
      <c r="A31" s="1" t="s">
        <v>162</v>
      </c>
      <c r="B31" s="1" t="s">
        <v>13</v>
      </c>
      <c r="C31" s="4" t="s">
        <v>163</v>
      </c>
      <c r="D31" s="1" t="s">
        <v>164</v>
      </c>
      <c r="E31" s="1" t="s">
        <v>165</v>
      </c>
      <c r="F31" s="4" t="s">
        <v>17</v>
      </c>
      <c r="G31" s="1" t="s">
        <v>18</v>
      </c>
      <c r="H31" s="1" t="s">
        <v>19</v>
      </c>
      <c r="I31" s="1" t="s">
        <v>20</v>
      </c>
      <c r="J31" s="1" t="s">
        <v>166</v>
      </c>
      <c r="K31" s="1" t="s">
        <v>22</v>
      </c>
      <c r="L31" s="1" t="str">
        <f>HYPERLINK("https://files.afu.se/Downloads/Transcripts/0%20-%20Government/USA%20-%20NASA%20Ames%20RC/2019 04 17 - NASA's Ames Research Center - NASA's New Flying Robots Will Be Busy Bees_g8WYaaGf2f8 - transcript (automated).pdf","Transcript Link")</f>
        <v>Transcript Link</v>
      </c>
      <c r="M31" s="2" t="str">
        <f>HYPERLINK("https://files.afu.se/Downloads/Transcripts/0%20-%20Government/USA%20-%20NASA%20Ames%20RC/2019 04 17 - NASA's Ames Research Center - NASA's New Flying Robots Will Be Busy Bees_g8WYaaGf2f8 - transcript (automated).pdf","Transcript Link")</f>
        <v>Transcript Link</v>
      </c>
    </row>
    <row r="32" ht="409.5" spans="1:13">
      <c r="A32" s="1" t="s">
        <v>162</v>
      </c>
      <c r="B32" s="1" t="s">
        <v>13</v>
      </c>
      <c r="C32" s="4" t="s">
        <v>167</v>
      </c>
      <c r="D32" s="1" t="s">
        <v>168</v>
      </c>
      <c r="E32" s="1" t="s">
        <v>169</v>
      </c>
      <c r="F32" s="4" t="s">
        <v>17</v>
      </c>
      <c r="G32" s="1" t="s">
        <v>18</v>
      </c>
      <c r="H32" s="1" t="s">
        <v>19</v>
      </c>
      <c r="I32" s="1" t="s">
        <v>20</v>
      </c>
      <c r="J32" s="1" t="s">
        <v>170</v>
      </c>
      <c r="K32" s="1" t="s">
        <v>22</v>
      </c>
      <c r="L32" s="1" t="str">
        <f>HYPERLINK("https://files.afu.se/Downloads/Transcripts/0%20-%20Government/USA%20-%20NASA%20Ames%20RC/2019 04 17 - NASA's Ames Research Center - The Universe’s First Type of Molecule Is Found at Last_rRVpyiXvV9g - transcript (automated).pdf","Transcript Link")</f>
        <v>Transcript Link</v>
      </c>
      <c r="M32" s="2" t="str">
        <f>HYPERLINK("https://files.afu.se/Downloads/Transcripts/0%20-%20Government/USA%20-%20NASA%20Ames%20RC/2019 04 17 - NASA's Ames Research Center - The Universe’s First Type of Molecule Is Found at Last_rRVpyiXvV9g - transcript (automated).pdf","Transcript Link")</f>
        <v>Transcript Link</v>
      </c>
    </row>
    <row r="33" ht="390" spans="1:13">
      <c r="A33" s="1" t="s">
        <v>162</v>
      </c>
      <c r="B33" s="1" t="s">
        <v>13</v>
      </c>
      <c r="C33" s="4" t="s">
        <v>171</v>
      </c>
      <c r="D33" s="1" t="s">
        <v>172</v>
      </c>
      <c r="E33" s="1" t="s">
        <v>173</v>
      </c>
      <c r="F33" s="4" t="s">
        <v>17</v>
      </c>
      <c r="G33" s="1" t="s">
        <v>18</v>
      </c>
      <c r="H33" s="1" t="s">
        <v>19</v>
      </c>
      <c r="I33" s="1" t="s">
        <v>20</v>
      </c>
      <c r="J33" s="1" t="s">
        <v>174</v>
      </c>
      <c r="K33" s="1" t="s">
        <v>22</v>
      </c>
      <c r="L33" s="1" t="str">
        <f>HYPERLINK("https://files.afu.se/Downloads/Transcripts/0%20-%20Government/USA%20-%20NASA%20Ames%20RC/2019 04 17 - NASA's Ames Research Center - SOFIA Discovers Universe’s First Molecule_Kv-exyTXMOk - transcript (automated).pdf","Transcript Link")</f>
        <v>Transcript Link</v>
      </c>
      <c r="M33" s="2" t="str">
        <f>HYPERLINK("https://files.afu.se/Downloads/Transcripts/0%20-%20Government/USA%20-%20NASA%20Ames%20RC/2019 04 17 - NASA's Ames Research Center - SOFIA Discovers Universe’s First Molecule_Kv-exyTXMOk - transcript (automated).pdf","Transcript Link")</f>
        <v>Transcript Link</v>
      </c>
    </row>
    <row r="34" ht="409.5" spans="1:13">
      <c r="A34" s="1" t="s">
        <v>175</v>
      </c>
      <c r="B34" s="1" t="s">
        <v>13</v>
      </c>
      <c r="C34" s="4" t="s">
        <v>176</v>
      </c>
      <c r="D34" s="1" t="s">
        <v>177</v>
      </c>
      <c r="E34" s="1" t="s">
        <v>178</v>
      </c>
      <c r="F34" s="4" t="s">
        <v>17</v>
      </c>
      <c r="G34" s="1" t="s">
        <v>18</v>
      </c>
      <c r="H34" s="1" t="s">
        <v>19</v>
      </c>
      <c r="I34" s="1" t="s">
        <v>20</v>
      </c>
      <c r="J34" s="1" t="s">
        <v>179</v>
      </c>
      <c r="K34" s="1" t="s">
        <v>22</v>
      </c>
      <c r="L34" s="1" t="str">
        <f>HYPERLINK("https://files.afu.se/Downloads/Transcripts/0%20-%20Government/USA%20-%20NASA%20Ames%20RC/2018 12 07 - NASA's Ames Research Center - Welcome to NASA’s Star Wash, Where New Planet Discoveries Begin_XypRfle65eA - transcript (automated).pdf","Transcript Link")</f>
        <v>Transcript Link</v>
      </c>
      <c r="M34" s="2" t="str">
        <f>HYPERLINK("https://files.afu.se/Downloads/Transcripts/0%20-%20Government/USA%20-%20NASA%20Ames%20RC/2018 12 07 - NASA's Ames Research Center - Welcome to NASA’s Star Wash, Where New Planet Discoveries Begin_XypRfle65eA - transcript (automated).pdf","Transcript Link")</f>
        <v>Transcript Link</v>
      </c>
    </row>
    <row r="35" ht="409.5" spans="1:13">
      <c r="A35" s="1" t="s">
        <v>180</v>
      </c>
      <c r="B35" s="1" t="s">
        <v>13</v>
      </c>
      <c r="C35" s="4" t="s">
        <v>181</v>
      </c>
      <c r="D35" s="1" t="s">
        <v>182</v>
      </c>
      <c r="E35" s="1" t="s">
        <v>183</v>
      </c>
      <c r="F35" s="4" t="s">
        <v>17</v>
      </c>
      <c r="G35" s="1" t="s">
        <v>18</v>
      </c>
      <c r="H35" s="1" t="s">
        <v>19</v>
      </c>
      <c r="I35" s="1" t="s">
        <v>20</v>
      </c>
      <c r="J35" s="1" t="s">
        <v>184</v>
      </c>
      <c r="K35" s="1" t="s">
        <v>22</v>
      </c>
      <c r="L35" s="1" t="str">
        <f>HYPERLINK("https://files.afu.se/Downloads/Transcripts/0%20-%20Government/USA%20-%20NASA%20Ames%20RC/2018 11 16 - NASA's Ames Research Center - Reflections from NASA's Kepler Mission_cwDkPKPi1mY - transcript (automated).pdf","Transcript Link")</f>
        <v>Transcript Link</v>
      </c>
      <c r="M35" s="2" t="str">
        <f>HYPERLINK("https://files.afu.se/Downloads/Transcripts/0%20-%20Government/USA%20-%20NASA%20Ames%20RC/2018 11 16 - NASA's Ames Research Center - Reflections from NASA's Kepler Mission_cwDkPKPi1mY - transcript (automated).pdf","Transcript Link")</f>
        <v>Transcript Link</v>
      </c>
    </row>
    <row r="36" ht="409.5" spans="1:13">
      <c r="A36" s="1" t="s">
        <v>180</v>
      </c>
      <c r="B36" s="1" t="s">
        <v>13</v>
      </c>
      <c r="C36" s="4" t="s">
        <v>185</v>
      </c>
      <c r="D36" s="1" t="s">
        <v>186</v>
      </c>
      <c r="E36" s="1" t="s">
        <v>187</v>
      </c>
      <c r="F36" s="4" t="s">
        <v>17</v>
      </c>
      <c r="G36" s="1" t="s">
        <v>18</v>
      </c>
      <c r="H36" s="1" t="s">
        <v>19</v>
      </c>
      <c r="I36" s="1" t="s">
        <v>20</v>
      </c>
      <c r="J36" s="1" t="s">
        <v>188</v>
      </c>
      <c r="K36" s="1" t="s">
        <v>22</v>
      </c>
      <c r="L36" s="1" t="str">
        <f>HYPERLINK("https://files.afu.se/Downloads/Transcripts/0%20-%20Government/USA%20-%20NASA%20Ames%20RC/2018 11 16 - NASA's Ames Research Center - Toward Urban Air Mobility  Air Taxis with Side-By-Side Rotors_eA3SJIzWADQ - transcript (automated).pdf","Transcript Link")</f>
        <v>Transcript Link</v>
      </c>
      <c r="M36" s="2" t="str">
        <f>HYPERLINK("https://files.afu.se/Downloads/Transcripts/0%20-%20Government/USA%20-%20NASA%20Ames%20RC/2018 11 16 - NASA's Ames Research Center - Toward Urban Air Mobility  Air Taxis with Side-By-Side Rotors_eA3SJIzWADQ - transcript (automated).pdf","Transcript Link")</f>
        <v>Transcript Link</v>
      </c>
    </row>
    <row r="37" ht="409.5" spans="1:13">
      <c r="A37" s="1" t="s">
        <v>189</v>
      </c>
      <c r="B37" s="1" t="s">
        <v>13</v>
      </c>
      <c r="C37" s="4" t="s">
        <v>190</v>
      </c>
      <c r="D37" s="1" t="s">
        <v>191</v>
      </c>
      <c r="E37" s="1" t="s">
        <v>192</v>
      </c>
      <c r="F37" s="4" t="s">
        <v>17</v>
      </c>
      <c r="G37" s="1" t="s">
        <v>18</v>
      </c>
      <c r="H37" s="1" t="s">
        <v>19</v>
      </c>
      <c r="I37" s="1" t="s">
        <v>20</v>
      </c>
      <c r="J37" s="1" t="s">
        <v>193</v>
      </c>
      <c r="K37" s="1" t="s">
        <v>22</v>
      </c>
      <c r="L37" s="1" t="str">
        <f>HYPERLINK("https://files.afu.se/Downloads/Transcripts/0%20-%20Government/USA%20-%20NASA%20Ames%20RC/2018 10 30 - NASA's Ames Research Center - The Science Legacy of NASA's Kepler Space Telescope_yd18oZqdmdo - transcript (automated).pdf","Transcript Link")</f>
        <v>Transcript Link</v>
      </c>
      <c r="M37" s="2" t="str">
        <f>HYPERLINK("https://files.afu.se/Downloads/Transcripts/0%20-%20Government/USA%20-%20NASA%20Ames%20RC/2018 10 30 - NASA's Ames Research Center - The Science Legacy of NASA's Kepler Space Telescope_yd18oZqdmdo - transcript (automated).pdf","Transcript Link")</f>
        <v>Transcript Link</v>
      </c>
    </row>
    <row r="38" ht="405" spans="1:13">
      <c r="A38" s="1" t="s">
        <v>189</v>
      </c>
      <c r="B38" s="1" t="s">
        <v>13</v>
      </c>
      <c r="C38" s="4" t="s">
        <v>194</v>
      </c>
      <c r="D38" s="1" t="s">
        <v>195</v>
      </c>
      <c r="E38" s="1" t="s">
        <v>196</v>
      </c>
      <c r="F38" s="4" t="s">
        <v>17</v>
      </c>
      <c r="G38" s="1" t="s">
        <v>18</v>
      </c>
      <c r="H38" s="1" t="s">
        <v>19</v>
      </c>
      <c r="I38" s="1" t="s">
        <v>20</v>
      </c>
      <c r="J38" s="1" t="s">
        <v>197</v>
      </c>
      <c r="K38" s="1" t="s">
        <v>22</v>
      </c>
      <c r="L38" s="1" t="str">
        <f>HYPERLINK("https://files.afu.se/Downloads/Transcripts/0%20-%20Government/USA%20-%20NASA%20Ames%20RC/2018 10 30 - NASA's Ames Research Center - NASA’s Kepler Space Telescope  Next Steps in the Search for Life_vMVdatU_z5w - transcript (automated).pdf","Transcript Link")</f>
        <v>Transcript Link</v>
      </c>
      <c r="M38" s="2" t="str">
        <f>HYPERLINK("https://files.afu.se/Downloads/Transcripts/0%20-%20Government/USA%20-%20NASA%20Ames%20RC/2018 10 30 - NASA's Ames Research Center - NASA’s Kepler Space Telescope  Next Steps in the Search for Life_vMVdatU_z5w - transcript (automated).pdf","Transcript Link")</f>
        <v>Transcript Link</v>
      </c>
    </row>
    <row r="39" ht="405" spans="1:13">
      <c r="A39" s="1" t="s">
        <v>189</v>
      </c>
      <c r="B39" s="1" t="s">
        <v>13</v>
      </c>
      <c r="C39" s="4" t="s">
        <v>198</v>
      </c>
      <c r="D39" s="1" t="s">
        <v>199</v>
      </c>
      <c r="E39" s="1" t="s">
        <v>200</v>
      </c>
      <c r="F39" s="4" t="s">
        <v>17</v>
      </c>
      <c r="G39" s="1" t="s">
        <v>18</v>
      </c>
      <c r="H39" s="1" t="s">
        <v>19</v>
      </c>
      <c r="I39" s="1" t="s">
        <v>20</v>
      </c>
      <c r="J39" s="1" t="s">
        <v>201</v>
      </c>
      <c r="K39" s="1" t="s">
        <v>22</v>
      </c>
      <c r="L39" s="1" t="str">
        <f>HYPERLINK("https://files.afu.se/Downloads/Transcripts/0%20-%20Government/USA%20-%20NASA%20Ames%20RC/2018 10 30 - NASA's Ames Research Center - The Legacy of NASA's Kepler Space Telescope  More Planets Than Stars_3yij1rJOefM - transcript (automated).pdf","Transcript Link")</f>
        <v>Transcript Link</v>
      </c>
      <c r="M39" s="2" t="str">
        <f>HYPERLINK("https://files.afu.se/Downloads/Transcripts/0%20-%20Government/USA%20-%20NASA%20Ames%20RC/2018 10 30 - NASA's Ames Research Center - The Legacy of NASA's Kepler Space Telescope  More Planets Than Stars_3yij1rJOefM - transcript (automated).pdf","Transcript Link")</f>
        <v>Transcript Link</v>
      </c>
    </row>
    <row r="40" ht="390" spans="1:13">
      <c r="A40" s="1" t="s">
        <v>189</v>
      </c>
      <c r="B40" s="1" t="s">
        <v>13</v>
      </c>
      <c r="C40" s="4" t="s">
        <v>202</v>
      </c>
      <c r="D40" s="1" t="s">
        <v>203</v>
      </c>
      <c r="E40" s="1" t="s">
        <v>204</v>
      </c>
      <c r="F40" s="4" t="s">
        <v>17</v>
      </c>
      <c r="G40" s="1" t="s">
        <v>18</v>
      </c>
      <c r="H40" s="1" t="s">
        <v>19</v>
      </c>
      <c r="I40" s="1" t="s">
        <v>20</v>
      </c>
      <c r="J40" s="1" t="s">
        <v>205</v>
      </c>
      <c r="K40" s="1" t="s">
        <v>22</v>
      </c>
      <c r="L40" s="1" t="str">
        <f>HYPERLINK("https://files.afu.se/Downloads/Transcripts/0%20-%20Government/USA%20-%20NASA%20Ames%20RC/2018 10 30 - NASA's Ames Research Center - What Will Happen to NASA’s Kepler Spacecraft _EWEgS74f_FE - transcript (automated).pdf","Transcript Link")</f>
        <v>Transcript Link</v>
      </c>
      <c r="M40" s="2" t="str">
        <f>HYPERLINK("https://files.afu.se/Downloads/Transcripts/0%20-%20Government/USA%20-%20NASA%20Ames%20RC/2018 10 30 - NASA's Ames Research Center - What Will Happen to NASA’s Kepler Spacecraft _EWEgS74f_FE - transcript (automated).pdf","Transcript Link")</f>
        <v>Transcript Link</v>
      </c>
    </row>
    <row r="41" ht="409.5" spans="1:13">
      <c r="A41" s="1" t="s">
        <v>206</v>
      </c>
      <c r="B41" s="1" t="s">
        <v>13</v>
      </c>
      <c r="C41" s="4" t="s">
        <v>207</v>
      </c>
      <c r="D41" s="1" t="s">
        <v>208</v>
      </c>
      <c r="E41" s="1" t="s">
        <v>209</v>
      </c>
      <c r="F41" s="4" t="s">
        <v>17</v>
      </c>
      <c r="G41" s="1" t="s">
        <v>18</v>
      </c>
      <c r="H41" s="1" t="s">
        <v>19</v>
      </c>
      <c r="I41" s="1" t="s">
        <v>20</v>
      </c>
      <c r="J41" s="1" t="s">
        <v>210</v>
      </c>
      <c r="K41" s="1" t="s">
        <v>22</v>
      </c>
      <c r="L41" s="1" t="str">
        <f>HYPERLINK("https://files.afu.se/Downloads/Transcripts/0%20-%20Government/USA%20-%20NASA%20Ames%20RC/2018 09 11 - NASA's Ames Research Center - Foldable Heat Shield Could Help NASA Deliver Much Bigger Cargo to Deep Space_yKnsdiRf50A - transcript (automated).pdf","Transcript Link")</f>
        <v>Transcript Link</v>
      </c>
      <c r="M41" s="2" t="str">
        <f>HYPERLINK("https://files.afu.se/Downloads/Transcripts/0%20-%20Government/USA%20-%20NASA%20Ames%20RC/2018 09 11 - NASA's Ames Research Center - Foldable Heat Shield Could Help NASA Deliver Much Bigger Cargo to Deep Space_yKnsdiRf50A - transcript (automated).pdf","Transcript Link")</f>
        <v>Transcript Link</v>
      </c>
    </row>
    <row r="42" ht="405" spans="1:13">
      <c r="A42" s="1" t="s">
        <v>211</v>
      </c>
      <c r="B42" s="1" t="s">
        <v>13</v>
      </c>
      <c r="C42" s="4" t="s">
        <v>212</v>
      </c>
      <c r="D42" s="1" t="s">
        <v>213</v>
      </c>
      <c r="E42" s="1" t="s">
        <v>214</v>
      </c>
      <c r="F42" s="4" t="s">
        <v>17</v>
      </c>
      <c r="G42" s="1" t="s">
        <v>18</v>
      </c>
      <c r="H42" s="1" t="s">
        <v>19</v>
      </c>
      <c r="I42" s="1" t="s">
        <v>20</v>
      </c>
      <c r="J42" s="1" t="s">
        <v>215</v>
      </c>
      <c r="K42" s="1" t="s">
        <v>22</v>
      </c>
      <c r="L42" s="1" t="str">
        <f>HYPERLINK("https://files.afu.se/Downloads/Transcripts/0%20-%20Government/USA%20-%20NASA%20Ames%20RC/2018 08 01 - NASA's Ames Research Center - What Does the Discovery of %23MorePlanetsThanStars Mean to You _f5kyGpASPRM - transcript (automated).pdf","Transcript Link")</f>
        <v>Transcript Link</v>
      </c>
      <c r="M42" s="2" t="str">
        <f>HYPERLINK("https://files.afu.se/Downloads/Transcripts/0%20-%20Government/USA%20-%20NASA%20Ames%20RC/2018 08 01 - NASA's Ames Research Center - What Does the Discovery of %23MorePlanetsThanStars Mean to You _f5kyGpASPRM - transcript (automated).pdf","Transcript Link")</f>
        <v>Transcript Link</v>
      </c>
    </row>
    <row r="43" ht="409.5" spans="1:13">
      <c r="A43" s="1" t="s">
        <v>216</v>
      </c>
      <c r="B43" s="1" t="s">
        <v>13</v>
      </c>
      <c r="C43" s="4" t="s">
        <v>217</v>
      </c>
      <c r="D43" s="1" t="s">
        <v>218</v>
      </c>
      <c r="E43" s="1" t="s">
        <v>219</v>
      </c>
      <c r="F43" s="4" t="s">
        <v>17</v>
      </c>
      <c r="G43" s="1" t="s">
        <v>18</v>
      </c>
      <c r="H43" s="1" t="s">
        <v>19</v>
      </c>
      <c r="I43" s="1" t="s">
        <v>20</v>
      </c>
      <c r="J43" s="1" t="s">
        <v>220</v>
      </c>
      <c r="K43" s="1" t="s">
        <v>22</v>
      </c>
      <c r="L43" s="1" t="str">
        <f>HYPERLINK("https://files.afu.se/Downloads/Transcripts/0%20-%20Government/USA%20-%20NASA%20Ames%20RC/2018 06 27 - NASA's Ames Research Center - How Bacteria That Make Electricity Could Help Us Colonize Mars_KhsCg7pmv0o - transcript (automated).pdf","Transcript Link")</f>
        <v>Transcript Link</v>
      </c>
      <c r="M43" s="2" t="str">
        <f>HYPERLINK("https://files.afu.se/Downloads/Transcripts/0%20-%20Government/USA%20-%20NASA%20Ames%20RC/2018 06 27 - NASA's Ames Research Center - How Bacteria That Make Electricity Could Help Us Colonize Mars_KhsCg7pmv0o - transcript (automated).pdf","Transcript Link")</f>
        <v>Transcript Link</v>
      </c>
    </row>
    <row r="44" ht="409.5" spans="1:13">
      <c r="A44" s="1" t="s">
        <v>221</v>
      </c>
      <c r="B44" s="1" t="s">
        <v>13</v>
      </c>
      <c r="C44" s="4" t="s">
        <v>222</v>
      </c>
      <c r="D44" s="1" t="s">
        <v>223</v>
      </c>
      <c r="E44" s="1" t="s">
        <v>224</v>
      </c>
      <c r="F44" s="4" t="s">
        <v>17</v>
      </c>
      <c r="G44" s="1" t="s">
        <v>18</v>
      </c>
      <c r="H44" s="1" t="s">
        <v>19</v>
      </c>
      <c r="I44" s="1" t="s">
        <v>20</v>
      </c>
      <c r="J44" s="1" t="s">
        <v>225</v>
      </c>
      <c r="K44" s="1" t="s">
        <v>22</v>
      </c>
      <c r="L44" s="1" t="str">
        <f>HYPERLINK("https://files.afu.se/Downloads/Transcripts/0%20-%20Government/USA%20-%20NASA%20Ames%20RC/2018 03 30 - NASA's Ames Research Center - Supercomputer Simulation of NASA's Orion Launch Abort Vehicle_vFgxdD7_LPs - transcript (automated).pdf","Transcript Link")</f>
        <v>Transcript Link</v>
      </c>
      <c r="M44" s="2" t="str">
        <f>HYPERLINK("https://files.afu.se/Downloads/Transcripts/0%20-%20Government/USA%20-%20NASA%20Ames%20RC/2018 03 30 - NASA's Ames Research Center - Supercomputer Simulation of NASA's Orion Launch Abort Vehicle_vFgxdD7_LPs - transcript (automated).pdf","Transcript Link")</f>
        <v>Transcript Link</v>
      </c>
    </row>
    <row r="45" ht="409.5" spans="1:13">
      <c r="A45" s="1" t="s">
        <v>226</v>
      </c>
      <c r="B45" s="1" t="s">
        <v>13</v>
      </c>
      <c r="C45" s="4" t="s">
        <v>227</v>
      </c>
      <c r="D45" s="1" t="s">
        <v>228</v>
      </c>
      <c r="E45" s="1" t="s">
        <v>229</v>
      </c>
      <c r="F45" s="4" t="s">
        <v>17</v>
      </c>
      <c r="G45" s="1" t="s">
        <v>18</v>
      </c>
      <c r="H45" s="1" t="s">
        <v>19</v>
      </c>
      <c r="I45" s="1" t="s">
        <v>20</v>
      </c>
      <c r="J45" s="1" t="s">
        <v>230</v>
      </c>
      <c r="K45" s="1" t="s">
        <v>22</v>
      </c>
      <c r="L45" s="1" t="str">
        <f>HYPERLINK("https://files.afu.se/Downloads/Transcripts/0%20-%20Government/USA%20-%20NASA%20Ames%20RC/2018 03 29 - NASA's Ames Research Center - Testing Small Spacecraft Communications Technology_wnE0K_x8fqw - transcript (automated).pdf","Transcript Link")</f>
        <v>Transcript Link</v>
      </c>
      <c r="M45" s="2" t="str">
        <f>HYPERLINK("https://files.afu.se/Downloads/Transcripts/0%20-%20Government/USA%20-%20NASA%20Ames%20RC/2018 03 29 - NASA's Ames Research Center - Testing Small Spacecraft Communications Technology_wnE0K_x8fqw - transcript (automated).pdf","Transcript Link")</f>
        <v>Transcript Link</v>
      </c>
    </row>
    <row r="46" ht="409.5" spans="1:13">
      <c r="A46" s="1" t="s">
        <v>226</v>
      </c>
      <c r="B46" s="1" t="s">
        <v>13</v>
      </c>
      <c r="C46" s="4" t="s">
        <v>231</v>
      </c>
      <c r="D46" s="1" t="s">
        <v>232</v>
      </c>
      <c r="E46" s="1" t="s">
        <v>229</v>
      </c>
      <c r="F46" s="4" t="s">
        <v>17</v>
      </c>
      <c r="G46" s="1" t="s">
        <v>18</v>
      </c>
      <c r="H46" s="1" t="s">
        <v>19</v>
      </c>
      <c r="I46" s="1" t="s">
        <v>20</v>
      </c>
      <c r="J46" s="1" t="s">
        <v>233</v>
      </c>
      <c r="K46" s="1" t="s">
        <v>22</v>
      </c>
      <c r="L46" s="1" t="str">
        <f>HYPERLINK("https://files.afu.se/Downloads/Transcripts/0%20-%20Government/USA%20-%20NASA%20Ames%20RC/2018 03 29 - NASA's Ames Research Center - Testing Small Spacecraft Communications Technology (360° Animation)_9NTYEGacAAE - transcript (automated).pdf","Transcript Link")</f>
        <v>Transcript Link</v>
      </c>
      <c r="M46" s="2" t="str">
        <f>HYPERLINK("https://files.afu.se/Downloads/Transcripts/0%20-%20Government/USA%20-%20NASA%20Ames%20RC/2018 03 29 - NASA's Ames Research Center - Testing Small Spacecraft Communications Technology (360° Animation)_9NTYEGacAAE - transcript (automated).pdf","Transcript Link")</f>
        <v>Transcript Link</v>
      </c>
    </row>
    <row r="47" ht="345" spans="1:13">
      <c r="A47" s="1" t="s">
        <v>234</v>
      </c>
      <c r="B47" s="1" t="s">
        <v>13</v>
      </c>
      <c r="C47" s="4" t="s">
        <v>235</v>
      </c>
      <c r="D47" s="1" t="s">
        <v>236</v>
      </c>
      <c r="E47" s="1" t="s">
        <v>237</v>
      </c>
      <c r="F47" s="4" t="s">
        <v>17</v>
      </c>
      <c r="G47" s="1" t="s">
        <v>18</v>
      </c>
      <c r="H47" s="1" t="s">
        <v>19</v>
      </c>
      <c r="I47" s="1" t="s">
        <v>20</v>
      </c>
      <c r="J47" s="1" t="s">
        <v>238</v>
      </c>
      <c r="K47" s="1" t="s">
        <v>22</v>
      </c>
      <c r="L47" s="1" t="str">
        <f>HYPERLINK("https://files.afu.se/Downloads/Transcripts/0%20-%20Government/USA%20-%20NASA%20Ames%20RC/2018 03 21 - NASA's Ames Research Center - NASA in Silicon Valley Live - Episode 04 - Meet NASA in Silicon Valley_sDy2D31kPso - transcript (automated).pdf","Transcript Link")</f>
        <v>Transcript Link</v>
      </c>
      <c r="M47" s="2" t="str">
        <f>HYPERLINK("https://files.afu.se/Downloads/Transcripts/0%20-%20Government/USA%20-%20NASA%20Ames%20RC/2018 03 21 - NASA's Ames Research Center - NASA in Silicon Valley Live - Episode 04 - Meet NASA in Silicon Valley_sDy2D31kPso - transcript (automated).pdf","Transcript Link")</f>
        <v>Transcript Link</v>
      </c>
    </row>
    <row r="48" ht="330" spans="1:13">
      <c r="A48" s="1" t="s">
        <v>234</v>
      </c>
      <c r="B48" s="1" t="s">
        <v>13</v>
      </c>
      <c r="C48" s="4" t="s">
        <v>239</v>
      </c>
      <c r="D48" s="1" t="s">
        <v>240</v>
      </c>
      <c r="E48" s="1" t="s">
        <v>241</v>
      </c>
      <c r="F48" s="4" t="s">
        <v>17</v>
      </c>
      <c r="G48" s="1" t="s">
        <v>18</v>
      </c>
      <c r="H48" s="1" t="s">
        <v>19</v>
      </c>
      <c r="I48" s="1" t="s">
        <v>20</v>
      </c>
      <c r="J48" s="1" t="s">
        <v>242</v>
      </c>
      <c r="K48" s="1" t="s">
        <v>22</v>
      </c>
      <c r="L48" s="1" t="str">
        <f>HYPERLINK("https://files.afu.se/Downloads/Transcripts/0%20-%20Government/USA%20-%20NASA%20Ames%20RC/2018 03 21 - NASA's Ames Research Center - NASA in Silicon Valley Live - Episode 03 - Let's Play Space Video Games!_dcT9kEAYq1k - transcript (automated).pdf","Transcript Link")</f>
        <v>Transcript Link</v>
      </c>
      <c r="M48" s="2" t="str">
        <f>HYPERLINK("https://files.afu.se/Downloads/Transcripts/0%20-%20Government/USA%20-%20NASA%20Ames%20RC/2018 03 21 - NASA's Ames Research Center - NASA in Silicon Valley Live - Episode 03 - Let's Play Space Video Games!_dcT9kEAYq1k - transcript (automated).pdf","Transcript Link")</f>
        <v>Transcript Link</v>
      </c>
    </row>
    <row r="49" ht="345" spans="1:13">
      <c r="A49" s="1" t="s">
        <v>243</v>
      </c>
      <c r="B49" s="1" t="s">
        <v>13</v>
      </c>
      <c r="C49" s="4" t="s">
        <v>244</v>
      </c>
      <c r="D49" s="1" t="s">
        <v>245</v>
      </c>
      <c r="E49" s="1" t="s">
        <v>246</v>
      </c>
      <c r="F49" s="4" t="s">
        <v>17</v>
      </c>
      <c r="G49" s="1" t="s">
        <v>18</v>
      </c>
      <c r="H49" s="1" t="s">
        <v>19</v>
      </c>
      <c r="I49" s="1" t="s">
        <v>20</v>
      </c>
      <c r="J49" s="1" t="s">
        <v>247</v>
      </c>
      <c r="K49" s="1" t="s">
        <v>22</v>
      </c>
      <c r="L49" s="1">
        <v>0</v>
      </c>
      <c r="M49" s="2">
        <v>0</v>
      </c>
    </row>
    <row r="50" ht="285" spans="1:13">
      <c r="A50" s="1" t="s">
        <v>248</v>
      </c>
      <c r="B50" s="1" t="s">
        <v>13</v>
      </c>
      <c r="C50" s="4" t="s">
        <v>249</v>
      </c>
      <c r="D50" s="1" t="s">
        <v>250</v>
      </c>
      <c r="E50" s="1" t="s">
        <v>251</v>
      </c>
      <c r="F50" s="4" t="s">
        <v>17</v>
      </c>
      <c r="G50" s="1" t="s">
        <v>18</v>
      </c>
      <c r="H50" s="1" t="s">
        <v>19</v>
      </c>
      <c r="I50" s="1" t="s">
        <v>20</v>
      </c>
      <c r="J50" s="1" t="s">
        <v>252</v>
      </c>
      <c r="K50" s="1" t="s">
        <v>22</v>
      </c>
      <c r="L50" s="1" t="str">
        <f>HYPERLINK("https://files.afu.se/Downloads/Transcripts/0%20-%20Government/USA%20-%20NASA%20Ames%20RC/2018 01 17 - NASA's Ames Research Center - NASA in Silicon Valley Live - Episode 01 - We're Going Back to the Moon!_WTjcs5pBJ78 - transcript (automated).pdf","Transcript Link")</f>
        <v>Transcript Link</v>
      </c>
      <c r="M50" s="2" t="str">
        <f>HYPERLINK("https://files.afu.se/Downloads/Transcripts/0%20-%20Government/USA%20-%20NASA%20Ames%20RC/2018 01 17 - NASA's Ames Research Center - NASA in Silicon Valley Live - Episode 01 - We're Going Back to the Moon!_WTjcs5pBJ78 - transcript (automated).pdf","Transcript Link")</f>
        <v>Transcript Link</v>
      </c>
    </row>
    <row r="51" ht="360" spans="1:13">
      <c r="A51" s="1" t="s">
        <v>253</v>
      </c>
      <c r="B51" s="1" t="s">
        <v>13</v>
      </c>
      <c r="C51" s="4" t="s">
        <v>254</v>
      </c>
      <c r="D51" s="1" t="s">
        <v>255</v>
      </c>
      <c r="E51" s="1" t="s">
        <v>256</v>
      </c>
      <c r="F51" s="4" t="s">
        <v>17</v>
      </c>
      <c r="G51" s="1" t="s">
        <v>18</v>
      </c>
      <c r="H51" s="1" t="s">
        <v>19</v>
      </c>
      <c r="I51" s="1" t="s">
        <v>20</v>
      </c>
      <c r="J51" s="1" t="s">
        <v>257</v>
      </c>
      <c r="K51" s="1" t="s">
        <v>22</v>
      </c>
      <c r="L51" s="1" t="str">
        <f>HYPERLINK("https://files.afu.se/Downloads/Transcripts/0%20-%20Government/USA%20-%20NASA%20Ames%20RC/2018 01 11 - NASA's Ames Research Center - Coming Soon to Twitch  NASA in Silicon Valley Live__XHugcP3j80 - transcript (automated).pdf","Transcript Link")</f>
        <v>Transcript Link</v>
      </c>
      <c r="M51" s="2" t="str">
        <f>HYPERLINK("https://files.afu.se/Downloads/Transcripts/0%20-%20Government/USA%20-%20NASA%20Ames%20RC/2018 01 11 - NASA's Ames Research Center - Coming Soon to Twitch  NASA in Silicon Valley Live__XHugcP3j80 - transcript (automated).pdf","Transcript Link")</f>
        <v>Transcript Link</v>
      </c>
    </row>
    <row r="52" ht="409.5" spans="1:13">
      <c r="A52" s="1" t="s">
        <v>258</v>
      </c>
      <c r="B52" s="1" t="s">
        <v>13</v>
      </c>
      <c r="C52" s="4" t="s">
        <v>259</v>
      </c>
      <c r="D52" s="1" t="s">
        <v>260</v>
      </c>
      <c r="E52" s="1" t="s">
        <v>261</v>
      </c>
      <c r="F52" s="4" t="s">
        <v>17</v>
      </c>
      <c r="G52" s="1" t="s">
        <v>18</v>
      </c>
      <c r="H52" s="1" t="s">
        <v>19</v>
      </c>
      <c r="I52" s="1" t="s">
        <v>20</v>
      </c>
      <c r="J52" s="1" t="s">
        <v>262</v>
      </c>
      <c r="K52" s="1" t="s">
        <v>22</v>
      </c>
      <c r="L52" s="1" t="str">
        <f>HYPERLINK("https://files.afu.se/Downloads/Transcripts/0%20-%20Government/USA%20-%20NASA%20Ames%20RC/2018 01 10 - NASA's Ames Research Center - Wind Tunnel Test of NASA’s Most Powerful Rocket (360° Animation)_gkVjRk0hsgw - transcript (automated).pdf","Transcript Link")</f>
        <v>Transcript Link</v>
      </c>
      <c r="M52" s="2" t="str">
        <f>HYPERLINK("https://files.afu.se/Downloads/Transcripts/0%20-%20Government/USA%20-%20NASA%20Ames%20RC/2018 01 10 - NASA's Ames Research Center - Wind Tunnel Test of NASA’s Most Powerful Rocket (360° Animation)_gkVjRk0hsgw - transcript (automated).pdf","Transcript Link")</f>
        <v>Transcript Link</v>
      </c>
    </row>
    <row r="53" ht="315" spans="1:13">
      <c r="A53" s="1" t="s">
        <v>263</v>
      </c>
      <c r="B53" s="1" t="s">
        <v>13</v>
      </c>
      <c r="C53" s="4" t="s">
        <v>264</v>
      </c>
      <c r="D53" s="1" t="s">
        <v>265</v>
      </c>
      <c r="E53" s="1" t="s">
        <v>266</v>
      </c>
      <c r="F53" s="4" t="s">
        <v>17</v>
      </c>
      <c r="G53" s="1" t="s">
        <v>18</v>
      </c>
      <c r="H53" s="1" t="s">
        <v>19</v>
      </c>
      <c r="I53" s="1" t="s">
        <v>20</v>
      </c>
      <c r="J53" s="1" t="s">
        <v>267</v>
      </c>
      <c r="K53" s="1" t="s">
        <v>22</v>
      </c>
      <c r="L53" s="1" t="str">
        <f>HYPERLINK("https://files.afu.se/Downloads/Transcripts/0%20-%20Government/USA%20-%20NASA%20Ames%20RC/2017 12 23 - NASA's Ames Research Center - NASA Software Helps Speed Air Travelers On Their Way_SGnyvOivjPY - transcript (automated).pdf","Transcript Link")</f>
        <v>Transcript Link</v>
      </c>
      <c r="M53" s="2" t="str">
        <f>HYPERLINK("https://files.afu.se/Downloads/Transcripts/0%20-%20Government/USA%20-%20NASA%20Ames%20RC/2017 12 23 - NASA's Ames Research Center - NASA Software Helps Speed Air Travelers On Their Way_SGnyvOivjPY - transcript (automated).pdf","Transcript Link")</f>
        <v>Transcript Link</v>
      </c>
    </row>
    <row r="54" ht="270" spans="1:13">
      <c r="A54" s="1" t="s">
        <v>268</v>
      </c>
      <c r="B54" s="1" t="s">
        <v>13</v>
      </c>
      <c r="C54" s="4" t="s">
        <v>269</v>
      </c>
      <c r="D54" s="1" t="s">
        <v>270</v>
      </c>
      <c r="E54" s="1" t="s">
        <v>271</v>
      </c>
      <c r="F54" s="4" t="s">
        <v>17</v>
      </c>
      <c r="G54" s="1" t="s">
        <v>18</v>
      </c>
      <c r="H54" s="1" t="s">
        <v>19</v>
      </c>
      <c r="I54" s="1" t="s">
        <v>20</v>
      </c>
      <c r="J54" s="1" t="s">
        <v>272</v>
      </c>
      <c r="K54" s="1" t="s">
        <v>22</v>
      </c>
      <c r="L54" s="1" t="str">
        <f>HYPERLINK("https://files.afu.se/Downloads/Transcripts/0%20-%20Government/USA%20-%20NASA%20Ames%20RC/2017 12 19 - NASA's Ames Research Center - 2017 Was an Awesome Year at NASA in Silicon Valley_Nm20gqf5KCA - transcript (automated).pdf","Transcript Link")</f>
        <v>Transcript Link</v>
      </c>
      <c r="M54" s="2" t="str">
        <f>HYPERLINK("https://files.afu.se/Downloads/Transcripts/0%20-%20Government/USA%20-%20NASA%20Ames%20RC/2017 12 19 - NASA's Ames Research Center - 2017 Was an Awesome Year at NASA in Silicon Valley_Nm20gqf5KCA - transcript (automated).pdf","Transcript Link")</f>
        <v>Transcript Link</v>
      </c>
    </row>
    <row r="55" ht="409.5" spans="1:13">
      <c r="A55" s="1" t="s">
        <v>273</v>
      </c>
      <c r="B55" s="1" t="s">
        <v>13</v>
      </c>
      <c r="C55" s="4" t="s">
        <v>274</v>
      </c>
      <c r="D55" s="1" t="s">
        <v>275</v>
      </c>
      <c r="E55" s="1" t="s">
        <v>276</v>
      </c>
      <c r="F55" s="4" t="s">
        <v>17</v>
      </c>
      <c r="G55" s="1" t="s">
        <v>18</v>
      </c>
      <c r="H55" s="1" t="s">
        <v>19</v>
      </c>
      <c r="I55" s="1" t="s">
        <v>20</v>
      </c>
      <c r="J55" s="1" t="s">
        <v>277</v>
      </c>
      <c r="K55" s="1" t="s">
        <v>22</v>
      </c>
      <c r="L55" s="1">
        <v>0</v>
      </c>
      <c r="M55" s="2">
        <v>0</v>
      </c>
    </row>
    <row r="56" ht="409.5" spans="1:13">
      <c r="A56" s="1" t="s">
        <v>278</v>
      </c>
      <c r="B56" s="1" t="s">
        <v>13</v>
      </c>
      <c r="C56" s="4" t="s">
        <v>279</v>
      </c>
      <c r="D56" s="1" t="s">
        <v>280</v>
      </c>
      <c r="E56" s="1" t="s">
        <v>281</v>
      </c>
      <c r="F56" s="4" t="s">
        <v>17</v>
      </c>
      <c r="G56" s="1" t="s">
        <v>18</v>
      </c>
      <c r="H56" s="1" t="s">
        <v>19</v>
      </c>
      <c r="I56" s="1" t="s">
        <v>20</v>
      </c>
      <c r="J56" s="1" t="s">
        <v>282</v>
      </c>
      <c r="K56" s="1" t="s">
        <v>22</v>
      </c>
      <c r="L56" s="1" t="str">
        <f>HYPERLINK("https://files.afu.se/Downloads/Transcripts/0%20-%20Government/USA%20-%20NASA%20Ames%20RC/2017 12 04 - NASA's Ames Research Center - NASA Silicon Valley Podcast - Episode 70 - Sylvain Costes_TFItIj7xMhY - transcript (automated).pdf","Transcript Link")</f>
        <v>Transcript Link</v>
      </c>
      <c r="M56" s="2" t="str">
        <f>HYPERLINK("https://files.afu.se/Downloads/Transcripts/0%20-%20Government/USA%20-%20NASA%20Ames%20RC/2017 12 04 - NASA's Ames Research Center - NASA Silicon Valley Podcast - Episode 70 - Sylvain Costes_TFItIj7xMhY - transcript (automated).pdf","Transcript Link")</f>
        <v>Transcript Link</v>
      </c>
    </row>
    <row r="57" ht="409.5" spans="1:13">
      <c r="A57" s="1" t="s">
        <v>283</v>
      </c>
      <c r="B57" s="1" t="s">
        <v>13</v>
      </c>
      <c r="C57" s="4" t="s">
        <v>284</v>
      </c>
      <c r="D57" s="1" t="s">
        <v>285</v>
      </c>
      <c r="E57" s="1" t="s">
        <v>286</v>
      </c>
      <c r="F57" s="4" t="s">
        <v>17</v>
      </c>
      <c r="G57" s="1" t="s">
        <v>18</v>
      </c>
      <c r="H57" s="1" t="s">
        <v>19</v>
      </c>
      <c r="I57" s="1" t="s">
        <v>20</v>
      </c>
      <c r="J57" s="1" t="s">
        <v>287</v>
      </c>
      <c r="K57" s="1" t="s">
        <v>22</v>
      </c>
      <c r="L57" s="1">
        <v>0</v>
      </c>
      <c r="M57" s="2">
        <v>0</v>
      </c>
    </row>
    <row r="58" ht="409.5" spans="1:13">
      <c r="A58" s="1" t="s">
        <v>288</v>
      </c>
      <c r="B58" s="1" t="s">
        <v>13</v>
      </c>
      <c r="C58" s="4" t="s">
        <v>289</v>
      </c>
      <c r="D58" s="1" t="s">
        <v>290</v>
      </c>
      <c r="E58" s="1" t="s">
        <v>291</v>
      </c>
      <c r="F58" s="4" t="s">
        <v>17</v>
      </c>
      <c r="G58" s="1" t="s">
        <v>18</v>
      </c>
      <c r="H58" s="1" t="s">
        <v>19</v>
      </c>
      <c r="I58" s="1" t="s">
        <v>20</v>
      </c>
      <c r="J58" s="1" t="s">
        <v>292</v>
      </c>
      <c r="K58" s="1" t="s">
        <v>22</v>
      </c>
      <c r="L58" s="1">
        <v>0</v>
      </c>
      <c r="M58" s="2">
        <v>0</v>
      </c>
    </row>
    <row r="59" ht="409.5" spans="1:13">
      <c r="A59" s="1" t="s">
        <v>293</v>
      </c>
      <c r="B59" s="1" t="s">
        <v>13</v>
      </c>
      <c r="C59" s="4" t="s">
        <v>294</v>
      </c>
      <c r="D59" s="1" t="s">
        <v>295</v>
      </c>
      <c r="E59" s="1" t="s">
        <v>296</v>
      </c>
      <c r="F59" s="4" t="s">
        <v>17</v>
      </c>
      <c r="G59" s="1" t="s">
        <v>18</v>
      </c>
      <c r="H59" s="1" t="s">
        <v>19</v>
      </c>
      <c r="I59" s="1" t="s">
        <v>20</v>
      </c>
      <c r="J59" s="1" t="s">
        <v>297</v>
      </c>
      <c r="K59" s="1" t="s">
        <v>22</v>
      </c>
      <c r="L59" s="1" t="str">
        <f>HYPERLINK("https://files.afu.se/Downloads/Transcripts/0%20-%20Government/USA%20-%20NASA%20Ames%20RC/2017 11 21 - NASA's Ames Research Center - NASA Launches CubeSat to Study Bacteria in Space_FTNQWbSFsXc - transcript (automated).pdf","Transcript Link")</f>
        <v>Transcript Link</v>
      </c>
      <c r="M59" s="2" t="str">
        <f>HYPERLINK("https://files.afu.se/Downloads/Transcripts/0%20-%20Government/USA%20-%20NASA%20Ames%20RC/2017 11 21 - NASA's Ames Research Center - NASA Launches CubeSat to Study Bacteria in Space_FTNQWbSFsXc - transcript (automated).pdf","Transcript Link")</f>
        <v>Transcript Link</v>
      </c>
    </row>
    <row r="60" ht="409.5" spans="1:13">
      <c r="A60" s="1" t="s">
        <v>298</v>
      </c>
      <c r="B60" s="1" t="s">
        <v>13</v>
      </c>
      <c r="C60" s="4" t="s">
        <v>299</v>
      </c>
      <c r="D60" s="1" t="s">
        <v>300</v>
      </c>
      <c r="E60" s="1" t="s">
        <v>301</v>
      </c>
      <c r="F60" s="4" t="s">
        <v>17</v>
      </c>
      <c r="G60" s="1" t="s">
        <v>18</v>
      </c>
      <c r="H60" s="1" t="s">
        <v>19</v>
      </c>
      <c r="I60" s="1" t="s">
        <v>20</v>
      </c>
      <c r="J60" s="1" t="s">
        <v>302</v>
      </c>
      <c r="K60" s="1" t="s">
        <v>22</v>
      </c>
      <c r="L60" s="1" t="str">
        <f>HYPERLINK("https://files.afu.se/Downloads/Transcripts/0%20-%20Government/USA%20-%20NASA%20Ames%20RC/2017 11 17 - NASA's Ames Research Center - NASA Silicon Valley Podcast - Episode 68 - Kevin Sato_6OoZQEjXRgc - transcript (automated).pdf","Transcript Link")</f>
        <v>Transcript Link</v>
      </c>
      <c r="M60" s="2" t="str">
        <f>HYPERLINK("https://files.afu.se/Downloads/Transcripts/0%20-%20Government/USA%20-%20NASA%20Ames%20RC/2017 11 17 - NASA's Ames Research Center - NASA Silicon Valley Podcast - Episode 68 - Kevin Sato_6OoZQEjXRgc - transcript (automated).pdf","Transcript Link")</f>
        <v>Transcript Link</v>
      </c>
    </row>
    <row r="61" ht="409.5" spans="1:13">
      <c r="A61" s="1" t="s">
        <v>303</v>
      </c>
      <c r="B61" s="1" t="s">
        <v>13</v>
      </c>
      <c r="C61" s="4" t="s">
        <v>304</v>
      </c>
      <c r="D61" s="1" t="s">
        <v>305</v>
      </c>
      <c r="E61" s="1" t="s">
        <v>306</v>
      </c>
      <c r="F61" s="4" t="s">
        <v>17</v>
      </c>
      <c r="G61" s="1" t="s">
        <v>18</v>
      </c>
      <c r="H61" s="1" t="s">
        <v>19</v>
      </c>
      <c r="I61" s="1" t="s">
        <v>20</v>
      </c>
      <c r="J61" s="1" t="s">
        <v>307</v>
      </c>
      <c r="K61" s="1" t="s">
        <v>22</v>
      </c>
      <c r="L61" s="1" t="str">
        <f>HYPERLINK("https://files.afu.se/Downloads/Transcripts/0%20-%20Government/USA%20-%20NASA%20Ames%20RC/2017 11 09 - NASA's Ames Research Center - NASA Silicon Valley Podcast - Episode 67 - Roger Hunter_IAJ0Rnjwk5s - transcript (automated).pdf","Transcript Link")</f>
        <v>Transcript Link</v>
      </c>
      <c r="M61" s="2" t="str">
        <f>HYPERLINK("https://files.afu.se/Downloads/Transcripts/0%20-%20Government/USA%20-%20NASA%20Ames%20RC/2017 11 09 - NASA's Ames Research Center - NASA Silicon Valley Podcast - Episode 67 - Roger Hunter_IAJ0Rnjwk5s - transcript (automated).pdf","Transcript Link")</f>
        <v>Transcript Link</v>
      </c>
    </row>
    <row r="62" ht="315" spans="1:13">
      <c r="A62" s="1" t="s">
        <v>303</v>
      </c>
      <c r="B62" s="1" t="s">
        <v>13</v>
      </c>
      <c r="C62" s="4" t="s">
        <v>308</v>
      </c>
      <c r="D62" s="1" t="s">
        <v>309</v>
      </c>
      <c r="E62" s="1" t="s">
        <v>310</v>
      </c>
      <c r="F62" s="4" t="s">
        <v>17</v>
      </c>
      <c r="G62" s="1" t="s">
        <v>18</v>
      </c>
      <c r="H62" s="1" t="s">
        <v>19</v>
      </c>
      <c r="I62" s="1" t="s">
        <v>20</v>
      </c>
      <c r="J62" s="1" t="s">
        <v>311</v>
      </c>
      <c r="K62" s="1" t="s">
        <v>22</v>
      </c>
      <c r="L62" s="1" t="str">
        <f>HYPERLINK("https://files.afu.se/Downloads/Transcripts/0%20-%20Government/USA%20-%20NASA%20Ames%20RC/2017 11 09 - NASA's Ames Research Center - New Small Satellite Missions Launching To Space_RW811ouhJeU - transcript (automated).pdf","Transcript Link")</f>
        <v>Transcript Link</v>
      </c>
      <c r="M62" s="2" t="str">
        <f>HYPERLINK("https://files.afu.se/Downloads/Transcripts/0%20-%20Government/USA%20-%20NASA%20Ames%20RC/2017 11 09 - NASA's Ames Research Center - New Small Satellite Missions Launching To Space_RW811ouhJeU - transcript (automated).pdf","Transcript Link")</f>
        <v>Transcript Link</v>
      </c>
    </row>
    <row r="63" ht="409.5" spans="1:13">
      <c r="A63" s="1" t="s">
        <v>312</v>
      </c>
      <c r="B63" s="1" t="s">
        <v>13</v>
      </c>
      <c r="C63" s="4" t="s">
        <v>313</v>
      </c>
      <c r="D63" s="1" t="s">
        <v>314</v>
      </c>
      <c r="E63" s="1" t="s">
        <v>315</v>
      </c>
      <c r="F63" s="4" t="s">
        <v>17</v>
      </c>
      <c r="G63" s="1" t="s">
        <v>18</v>
      </c>
      <c r="H63" s="1" t="s">
        <v>19</v>
      </c>
      <c r="I63" s="1" t="s">
        <v>20</v>
      </c>
      <c r="J63" s="1" t="s">
        <v>316</v>
      </c>
      <c r="K63" s="1" t="s">
        <v>22</v>
      </c>
      <c r="L63" s="1" t="str">
        <f>HYPERLINK("https://files.afu.se/Downloads/Transcripts/0%20-%20Government/USA%20-%20NASA%20Ames%20RC/2017 11 07 - NASA's Ames Research Center - NASA Silicon Valley Podcast - Episode 66 - Stevan Spremo_Sd0OODVQ8SM - transcript (automated).pdf","Transcript Link")</f>
        <v>Transcript Link</v>
      </c>
      <c r="M63" s="2" t="str">
        <f>HYPERLINK("https://files.afu.se/Downloads/Transcripts/0%20-%20Government/USA%20-%20NASA%20Ames%20RC/2017 11 07 - NASA's Ames Research Center - NASA Silicon Valley Podcast - Episode 66 - Stevan Spremo_Sd0OODVQ8SM - transcript (automated).pdf","Transcript Link")</f>
        <v>Transcript Link</v>
      </c>
    </row>
    <row r="64" ht="409.5" spans="1:13">
      <c r="A64" s="1" t="s">
        <v>317</v>
      </c>
      <c r="B64" s="1" t="s">
        <v>13</v>
      </c>
      <c r="C64" s="4" t="s">
        <v>318</v>
      </c>
      <c r="D64" s="1" t="s">
        <v>319</v>
      </c>
      <c r="E64" s="1" t="s">
        <v>320</v>
      </c>
      <c r="F64" s="4" t="s">
        <v>17</v>
      </c>
      <c r="G64" s="1" t="s">
        <v>18</v>
      </c>
      <c r="H64" s="1" t="s">
        <v>19</v>
      </c>
      <c r="I64" s="1" t="s">
        <v>20</v>
      </c>
      <c r="J64" s="1" t="s">
        <v>321</v>
      </c>
      <c r="K64" s="1" t="s">
        <v>22</v>
      </c>
      <c r="L64" s="1" t="str">
        <f>HYPERLINK("https://files.afu.se/Downloads/Transcripts/0%20-%20Government/USA%20-%20NASA%20Ames%20RC/2017 10 27 - NASA's Ames Research Center - NASA Silicon Valley Podcast - Episode 65 - Bron Nelson and Dimitris Menemenlis_EC7swwNf788 - transcript (automated).pdf","Transcript Link")</f>
        <v>Transcript Link</v>
      </c>
      <c r="M64" s="2" t="str">
        <f>HYPERLINK("https://files.afu.se/Downloads/Transcripts/0%20-%20Government/USA%20-%20NASA%20Ames%20RC/2017 10 27 - NASA's Ames Research Center - NASA Silicon Valley Podcast - Episode 65 - Bron Nelson and Dimitris Menemenlis_EC7swwNf788 - transcript (automated).pdf","Transcript Link")</f>
        <v>Transcript Link</v>
      </c>
    </row>
    <row r="65" ht="409.5" spans="1:13">
      <c r="A65" s="1" t="s">
        <v>322</v>
      </c>
      <c r="B65" s="1" t="s">
        <v>13</v>
      </c>
      <c r="C65" s="4" t="s">
        <v>323</v>
      </c>
      <c r="D65" s="1" t="s">
        <v>324</v>
      </c>
      <c r="E65" s="1" t="s">
        <v>325</v>
      </c>
      <c r="F65" s="4" t="s">
        <v>17</v>
      </c>
      <c r="G65" s="1" t="s">
        <v>18</v>
      </c>
      <c r="H65" s="1" t="s">
        <v>19</v>
      </c>
      <c r="I65" s="1" t="s">
        <v>20</v>
      </c>
      <c r="J65" s="1" t="s">
        <v>326</v>
      </c>
      <c r="K65" s="1" t="s">
        <v>22</v>
      </c>
      <c r="L65" s="1" t="str">
        <f>HYPERLINK("https://files.afu.se/Downloads/Transcripts/0%20-%20Government/USA%20-%20NASA%20Ames%20RC/2017 10 20 - NASA's Ames Research Center - NASA Silicon Valley Podcast - Episode 64 - Adam Moreno_zXpdjmaWWag - transcript (automated).pdf","Transcript Link")</f>
        <v>Transcript Link</v>
      </c>
      <c r="M65" s="2" t="str">
        <f>HYPERLINK("https://files.afu.se/Downloads/Transcripts/0%20-%20Government/USA%20-%20NASA%20Ames%20RC/2017 10 20 - NASA's Ames Research Center - NASA Silicon Valley Podcast - Episode 64 - Adam Moreno_zXpdjmaWWag - transcript (automated).pdf","Transcript Link")</f>
        <v>Transcript Link</v>
      </c>
    </row>
    <row r="66" ht="405" spans="1:13">
      <c r="A66" s="1" t="s">
        <v>327</v>
      </c>
      <c r="B66" s="1" t="s">
        <v>13</v>
      </c>
      <c r="C66" s="4" t="s">
        <v>328</v>
      </c>
      <c r="D66" s="1" t="s">
        <v>329</v>
      </c>
      <c r="E66" s="1" t="s">
        <v>330</v>
      </c>
      <c r="F66" s="4" t="s">
        <v>17</v>
      </c>
      <c r="G66" s="1" t="s">
        <v>18</v>
      </c>
      <c r="H66" s="1" t="s">
        <v>19</v>
      </c>
      <c r="I66" s="1" t="s">
        <v>20</v>
      </c>
      <c r="J66" s="1" t="s">
        <v>331</v>
      </c>
      <c r="K66" s="1" t="s">
        <v>22</v>
      </c>
      <c r="L66" s="1" t="str">
        <f>HYPERLINK("https://files.afu.se/Downloads/Transcripts/0%20-%20Government/USA%20-%20NASA%20Ames%20RC/2017 10 14 - NASA's Ames Research Center - Flying Faster Than The Speed of Sound_xgJvluisSyg - transcript (automated).pdf","Transcript Link")</f>
        <v>Transcript Link</v>
      </c>
      <c r="M66" s="2" t="str">
        <f>HYPERLINK("https://files.afu.se/Downloads/Transcripts/0%20-%20Government/USA%20-%20NASA%20Ames%20RC/2017 10 14 - NASA's Ames Research Center - Flying Faster Than The Speed of Sound_xgJvluisSyg - transcript (automated).pdf","Transcript Link")</f>
        <v>Transcript Link</v>
      </c>
    </row>
    <row r="67" ht="409.5" spans="1:13">
      <c r="A67" s="1" t="s">
        <v>332</v>
      </c>
      <c r="B67" s="1" t="s">
        <v>13</v>
      </c>
      <c r="C67" s="4" t="s">
        <v>333</v>
      </c>
      <c r="D67" s="1" t="s">
        <v>334</v>
      </c>
      <c r="E67" s="1" t="s">
        <v>335</v>
      </c>
      <c r="F67" s="4" t="s">
        <v>17</v>
      </c>
      <c r="G67" s="1" t="s">
        <v>18</v>
      </c>
      <c r="H67" s="1" t="s">
        <v>19</v>
      </c>
      <c r="I67" s="1" t="s">
        <v>20</v>
      </c>
      <c r="J67" s="1" t="s">
        <v>336</v>
      </c>
      <c r="K67" s="1" t="s">
        <v>22</v>
      </c>
      <c r="L67" s="1" t="str">
        <f>HYPERLINK("https://files.afu.se/Downloads/Transcripts/0%20-%20Government/USA%20-%20NASA%20Ames%20RC/2017 10 13 - NASA's Ames Research Center - NASA Silicon Valley Podcast - Episode 63 - Chris Potter_RWUugXOACMA - transcript (automated).pdf","Transcript Link")</f>
        <v>Transcript Link</v>
      </c>
      <c r="M67" s="2" t="str">
        <f>HYPERLINK("https://files.afu.se/Downloads/Transcripts/0%20-%20Government/USA%20-%20NASA%20Ames%20RC/2017 10 13 - NASA's Ames Research Center - NASA Silicon Valley Podcast - Episode 63 - Chris Potter_RWUugXOACMA - transcript (automated).pdf","Transcript Link")</f>
        <v>Transcript Link</v>
      </c>
    </row>
    <row r="68" ht="330" spans="1:13">
      <c r="A68" s="1" t="s">
        <v>332</v>
      </c>
      <c r="B68" s="1" t="s">
        <v>13</v>
      </c>
      <c r="C68" s="4" t="s">
        <v>337</v>
      </c>
      <c r="D68" s="1" t="s">
        <v>338</v>
      </c>
      <c r="E68" s="1" t="s">
        <v>339</v>
      </c>
      <c r="F68" s="4" t="s">
        <v>17</v>
      </c>
      <c r="G68" s="1" t="s">
        <v>18</v>
      </c>
      <c r="H68" s="1" t="s">
        <v>19</v>
      </c>
      <c r="I68" s="1" t="s">
        <v>20</v>
      </c>
      <c r="J68" s="1" t="s">
        <v>340</v>
      </c>
      <c r="K68" s="1" t="s">
        <v>22</v>
      </c>
      <c r="L68" s="1" t="str">
        <f>HYPERLINK("https://files.afu.se/Downloads/Transcripts/0%20-%20Government/USA%20-%20NASA%20Ames%20RC/2017 10 13 - NASA's Ames Research Center - NASA X-Plane Looks To The Future of Supersonic Flight_pojK7Zcypz4 - transcript (automated).pdf","Transcript Link")</f>
        <v>Transcript Link</v>
      </c>
      <c r="M68" s="2" t="str">
        <f>HYPERLINK("https://files.afu.se/Downloads/Transcripts/0%20-%20Government/USA%20-%20NASA%20Ames%20RC/2017 10 13 - NASA's Ames Research Center - NASA X-Plane Looks To The Future of Supersonic Flight_pojK7Zcypz4 - transcript (automated).pdf","Transcript Link")</f>
        <v>Transcript Link</v>
      </c>
    </row>
    <row r="69" ht="409.5" spans="1:13">
      <c r="A69" s="1" t="s">
        <v>341</v>
      </c>
      <c r="B69" s="1" t="s">
        <v>13</v>
      </c>
      <c r="C69" s="4" t="s">
        <v>342</v>
      </c>
      <c r="D69" s="1" t="s">
        <v>343</v>
      </c>
      <c r="E69" s="1" t="s">
        <v>344</v>
      </c>
      <c r="F69" s="4" t="s">
        <v>17</v>
      </c>
      <c r="G69" s="1" t="s">
        <v>18</v>
      </c>
      <c r="H69" s="1" t="s">
        <v>19</v>
      </c>
      <c r="I69" s="1" t="s">
        <v>20</v>
      </c>
      <c r="J69" s="1" t="s">
        <v>345</v>
      </c>
      <c r="K69" s="1" t="s">
        <v>22</v>
      </c>
      <c r="L69" s="1" t="str">
        <f>HYPERLINK("https://files.afu.se/Downloads/Transcripts/0%20-%20Government/USA%20-%20NASA%20Ames%20RC/2017 10 06 - NASA's Ames Research Center - NASA Silicon Valley Podcast - Episode 62 - Ved Chirayath_sZebvXtFZIM - transcript (automated).pdf","Transcript Link")</f>
        <v>Transcript Link</v>
      </c>
      <c r="M69" s="2" t="str">
        <f>HYPERLINK("https://files.afu.se/Downloads/Transcripts/0%20-%20Government/USA%20-%20NASA%20Ames%20RC/2017 10 06 - NASA's Ames Research Center - NASA Silicon Valley Podcast - Episode 62 - Ved Chirayath_sZebvXtFZIM - transcript (automated).pdf","Transcript Link")</f>
        <v>Transcript Link</v>
      </c>
    </row>
    <row r="70" ht="409.5" spans="1:13">
      <c r="A70" s="1" t="s">
        <v>341</v>
      </c>
      <c r="B70" s="1" t="s">
        <v>13</v>
      </c>
      <c r="C70" s="4" t="s">
        <v>346</v>
      </c>
      <c r="D70" s="1" t="s">
        <v>347</v>
      </c>
      <c r="E70" s="1" t="s">
        <v>348</v>
      </c>
      <c r="F70" s="4" t="s">
        <v>17</v>
      </c>
      <c r="G70" s="1" t="s">
        <v>18</v>
      </c>
      <c r="H70" s="1" t="s">
        <v>19</v>
      </c>
      <c r="I70" s="1" t="s">
        <v>20</v>
      </c>
      <c r="J70" s="1" t="s">
        <v>349</v>
      </c>
      <c r="K70" s="1" t="s">
        <v>22</v>
      </c>
      <c r="L70" s="1" t="str">
        <f>HYPERLINK("https://files.afu.se/Downloads/Transcripts/0%20-%20Government/USA%20-%20NASA%20Ames%20RC/2017 10 06 - NASA's Ames Research Center - NASA Silicon Valley Podcast - Episode 61 - Leighton Quon_U5CLTQH4mpc - transcript (automated).pdf","Transcript Link")</f>
        <v>Transcript Link</v>
      </c>
      <c r="M70" s="2" t="str">
        <f>HYPERLINK("https://files.afu.se/Downloads/Transcripts/0%20-%20Government/USA%20-%20NASA%20Ames%20RC/2017 10 06 - NASA's Ames Research Center - NASA Silicon Valley Podcast - Episode 61 - Leighton Quon_U5CLTQH4mpc - transcript (automated).pdf","Transcript Link")</f>
        <v>Transcript Link</v>
      </c>
    </row>
    <row r="71" ht="409.5" spans="1:13">
      <c r="A71" s="1" t="s">
        <v>341</v>
      </c>
      <c r="B71" s="1" t="s">
        <v>13</v>
      </c>
      <c r="C71" s="4" t="s">
        <v>350</v>
      </c>
      <c r="D71" s="1" t="s">
        <v>351</v>
      </c>
      <c r="E71" s="1" t="s">
        <v>352</v>
      </c>
      <c r="F71" s="4" t="s">
        <v>17</v>
      </c>
      <c r="G71" s="1" t="s">
        <v>18</v>
      </c>
      <c r="H71" s="1" t="s">
        <v>19</v>
      </c>
      <c r="I71" s="1" t="s">
        <v>20</v>
      </c>
      <c r="J71" s="1" t="s">
        <v>353</v>
      </c>
      <c r="K71" s="1" t="s">
        <v>22</v>
      </c>
      <c r="L71" s="1" t="str">
        <f>HYPERLINK("https://files.afu.se/Downloads/Transcripts/0%20-%20Government/USA%20-%20NASA%20Ames%20RC/2017 10 06 - NASA's Ames Research Center - NASA Silicon Valley Podcast - Episode 60 - Jessica Marquez_X6CDPZIz1s4 - transcript (automated).pdf","Transcript Link")</f>
        <v>Transcript Link</v>
      </c>
      <c r="M71" s="2" t="str">
        <f>HYPERLINK("https://files.afu.se/Downloads/Transcripts/0%20-%20Government/USA%20-%20NASA%20Ames%20RC/2017 10 06 - NASA's Ames Research Center - NASA Silicon Valley Podcast - Episode 60 - Jessica Marquez_X6CDPZIz1s4 - transcript (automated).pdf","Transcript Link")</f>
        <v>Transcript Link</v>
      </c>
    </row>
    <row r="72" ht="390" spans="1:13">
      <c r="A72" s="1" t="s">
        <v>354</v>
      </c>
      <c r="B72" s="1" t="s">
        <v>13</v>
      </c>
      <c r="C72" s="4" t="s">
        <v>355</v>
      </c>
      <c r="D72" s="1" t="s">
        <v>356</v>
      </c>
      <c r="E72" s="1" t="s">
        <v>357</v>
      </c>
      <c r="F72" s="4" t="s">
        <v>17</v>
      </c>
      <c r="G72" s="1" t="s">
        <v>18</v>
      </c>
      <c r="H72" s="1" t="s">
        <v>19</v>
      </c>
      <c r="I72" s="1" t="s">
        <v>20</v>
      </c>
      <c r="J72" s="1" t="s">
        <v>358</v>
      </c>
      <c r="K72" s="1" t="s">
        <v>22</v>
      </c>
      <c r="L72" s="1" t="str">
        <f>HYPERLINK("https://files.afu.se/Downloads/Transcripts/0%20-%20Government/USA%20-%20NASA%20Ames%20RC/2017 09 26 - NASA's Ames Research Center - Exotic Ice Formations Found on Pluto_rSKQwwWehEs - transcript (automated).pdf","Transcript Link")</f>
        <v>Transcript Link</v>
      </c>
      <c r="M72" s="2" t="str">
        <f>HYPERLINK("https://files.afu.se/Downloads/Transcripts/0%20-%20Government/USA%20-%20NASA%20Ames%20RC/2017 09 26 - NASA's Ames Research Center - Exotic Ice Formations Found on Pluto_rSKQwwWehEs - transcript (automated).pdf","Transcript Link")</f>
        <v>Transcript Link</v>
      </c>
    </row>
    <row r="73" ht="300" spans="1:13">
      <c r="A73" s="1" t="s">
        <v>359</v>
      </c>
      <c r="B73" s="1" t="s">
        <v>13</v>
      </c>
      <c r="C73" s="4" t="s">
        <v>360</v>
      </c>
      <c r="D73" s="1" t="s">
        <v>361</v>
      </c>
      <c r="E73" s="1" t="s">
        <v>362</v>
      </c>
      <c r="F73" s="4" t="s">
        <v>17</v>
      </c>
      <c r="G73" s="1" t="s">
        <v>18</v>
      </c>
      <c r="H73" s="1" t="s">
        <v>19</v>
      </c>
      <c r="I73" s="1" t="s">
        <v>20</v>
      </c>
      <c r="J73" s="1" t="s">
        <v>363</v>
      </c>
      <c r="K73" s="1" t="s">
        <v>22</v>
      </c>
      <c r="L73" s="1" t="str">
        <f>HYPERLINK("https://files.afu.se/Downloads/Transcripts/0%20-%20Government/USA%20-%20NASA%20Ames%20RC/2017 09 07 - NASA's Ames Research Center - NASA in Silicon Valley Uses Eclipses to Study Our Galaxy_WrGrfXjjXro - transcript (automated).pdf","Transcript Link")</f>
        <v>Transcript Link</v>
      </c>
      <c r="M73" s="2" t="str">
        <f>HYPERLINK("https://files.afu.se/Downloads/Transcripts/0%20-%20Government/USA%20-%20NASA%20Ames%20RC/2017 09 07 - NASA's Ames Research Center - NASA in Silicon Valley Uses Eclipses to Study Our Galaxy_WrGrfXjjXro - transcript (automated).pdf","Transcript Link")</f>
        <v>Transcript Link</v>
      </c>
    </row>
    <row r="74" ht="405" spans="1:13">
      <c r="A74" s="1" t="s">
        <v>364</v>
      </c>
      <c r="B74" s="1" t="s">
        <v>13</v>
      </c>
      <c r="C74" s="4" t="s">
        <v>365</v>
      </c>
      <c r="D74" s="1" t="s">
        <v>366</v>
      </c>
      <c r="E74" s="1" t="s">
        <v>367</v>
      </c>
      <c r="F74" s="4" t="s">
        <v>17</v>
      </c>
      <c r="G74" s="1" t="s">
        <v>18</v>
      </c>
      <c r="H74" s="1" t="s">
        <v>19</v>
      </c>
      <c r="I74" s="1" t="s">
        <v>20</v>
      </c>
      <c r="J74" s="1" t="s">
        <v>368</v>
      </c>
      <c r="K74" s="1" t="s">
        <v>22</v>
      </c>
      <c r="L74" s="1" t="str">
        <f>HYPERLINK("https://files.afu.se/Downloads/Transcripts/0%20-%20Government/USA%20-%20NASA%20Ames%20RC/2017 08 04 - NASA's Ames Research Center - NASA Braille Book Lets Everyone Get a Feel for the 2017 Solar Eclipse_rkRJ75a12Pk - transcript (automated).pdf","Transcript Link")</f>
        <v>Transcript Link</v>
      </c>
      <c r="M74" s="2" t="str">
        <f>HYPERLINK("https://files.afu.se/Downloads/Transcripts/0%20-%20Government/USA%20-%20NASA%20Ames%20RC/2017 08 04 - NASA's Ames Research Center - NASA Braille Book Lets Everyone Get a Feel for the 2017 Solar Eclipse_rkRJ75a12Pk - transcript (automated).pdf","Transcript Link")</f>
        <v>Transcript Link</v>
      </c>
    </row>
    <row r="75" ht="409.5" spans="1:13">
      <c r="A75" s="1" t="s">
        <v>369</v>
      </c>
      <c r="B75" s="1" t="s">
        <v>13</v>
      </c>
      <c r="C75" s="4" t="s">
        <v>370</v>
      </c>
      <c r="D75" s="1" t="s">
        <v>371</v>
      </c>
      <c r="E75" s="1" t="s">
        <v>372</v>
      </c>
      <c r="F75" s="4" t="s">
        <v>17</v>
      </c>
      <c r="G75" s="1" t="s">
        <v>18</v>
      </c>
      <c r="H75" s="1" t="s">
        <v>19</v>
      </c>
      <c r="I75" s="1" t="s">
        <v>20</v>
      </c>
      <c r="J75" s="1" t="s">
        <v>373</v>
      </c>
      <c r="K75" s="1" t="s">
        <v>22</v>
      </c>
      <c r="L75" s="1" t="str">
        <f>HYPERLINK("https://files.afu.se/Downloads/Transcripts/0%20-%20Government/USA%20-%20NASA%20Ames%20RC/2017 08 03 - NASA's Ames Research Center - Scientists Explore Ocean Currents Through Supercomputer Simulations_0PiCPbrXmis - transcript (automated).pdf","Transcript Link")</f>
        <v>Transcript Link</v>
      </c>
      <c r="M75" s="2" t="str">
        <f>HYPERLINK("https://files.afu.se/Downloads/Transcripts/0%20-%20Government/USA%20-%20NASA%20Ames%20RC/2017 08 03 - NASA's Ames Research Center - Scientists Explore Ocean Currents Through Supercomputer Simulations_0PiCPbrXmis - transcript (automated).pdf","Transcript Link")</f>
        <v>Transcript Link</v>
      </c>
    </row>
    <row r="76" ht="315" spans="1:13">
      <c r="A76" s="1" t="s">
        <v>374</v>
      </c>
      <c r="B76" s="1" t="s">
        <v>13</v>
      </c>
      <c r="C76" s="4" t="s">
        <v>375</v>
      </c>
      <c r="D76" s="1" t="s">
        <v>376</v>
      </c>
      <c r="E76" s="1" t="s">
        <v>377</v>
      </c>
      <c r="F76" s="4" t="s">
        <v>17</v>
      </c>
      <c r="G76" s="1" t="s">
        <v>18</v>
      </c>
      <c r="H76" s="1" t="s">
        <v>19</v>
      </c>
      <c r="I76" s="1" t="s">
        <v>20</v>
      </c>
      <c r="J76" s="1" t="s">
        <v>378</v>
      </c>
      <c r="K76" s="1" t="s">
        <v>22</v>
      </c>
      <c r="L76" s="1" t="str">
        <f>HYPERLINK("https://files.afu.se/Downloads/Transcripts/0%20-%20Government/USA%20-%20NASA%20Ames%20RC/2017 07 26 - NASA's Ames Research Center - Scientists Build Sandbox to Simulate Lighting Conditions on the Moon_vIVezlYrP7s - transcript (automated).pdf","Transcript Link")</f>
        <v>Transcript Link</v>
      </c>
      <c r="M76" s="2" t="str">
        <f>HYPERLINK("https://files.afu.se/Downloads/Transcripts/0%20-%20Government/USA%20-%20NASA%20Ames%20RC/2017 07 26 - NASA's Ames Research Center - Scientists Build Sandbox to Simulate Lighting Conditions on the Moon_vIVezlYrP7s - transcript (automated).pdf","Transcript Link")</f>
        <v>Transcript Link</v>
      </c>
    </row>
    <row r="77" ht="409.5" spans="1:13">
      <c r="A77" s="1" t="s">
        <v>379</v>
      </c>
      <c r="B77" s="1" t="s">
        <v>13</v>
      </c>
      <c r="C77" s="4" t="s">
        <v>380</v>
      </c>
      <c r="D77" s="1" t="s">
        <v>381</v>
      </c>
      <c r="E77" s="1" t="s">
        <v>382</v>
      </c>
      <c r="F77" s="4" t="s">
        <v>17</v>
      </c>
      <c r="G77" s="1" t="s">
        <v>18</v>
      </c>
      <c r="H77" s="1" t="s">
        <v>19</v>
      </c>
      <c r="I77" s="1" t="s">
        <v>20</v>
      </c>
      <c r="J77" s="1" t="s">
        <v>383</v>
      </c>
      <c r="K77" s="1" t="s">
        <v>22</v>
      </c>
      <c r="L77" s="1" t="str">
        <f>HYPERLINK("https://files.afu.se/Downloads/Transcripts/0%20-%20Government/USA%20-%20NASA%20Ames%20RC/2017 06 29 - NASA's Ames Research Center - Supercomputer Simulation of Chelyabinsk-like Asteroid Entering Earth’s Atmosphere_tbh6GjRChnQ - transcript (automated).pdf","Transcript Link")</f>
        <v>Transcript Link</v>
      </c>
      <c r="M77" s="2" t="str">
        <f>HYPERLINK("https://files.afu.se/Downloads/Transcripts/0%20-%20Government/USA%20-%20NASA%20Ames%20RC/2017 06 29 - NASA's Ames Research Center - Supercomputer Simulation of Chelyabinsk-like Asteroid Entering Earth’s Atmosphere_tbh6GjRChnQ - transcript (automated).pdf","Transcript Link")</f>
        <v>Transcript Link</v>
      </c>
    </row>
    <row r="78" ht="405" spans="1:13">
      <c r="A78" s="1" t="s">
        <v>384</v>
      </c>
      <c r="B78" s="1" t="s">
        <v>13</v>
      </c>
      <c r="C78" s="4" t="s">
        <v>385</v>
      </c>
      <c r="D78" s="1" t="s">
        <v>386</v>
      </c>
      <c r="E78" s="1" t="s">
        <v>387</v>
      </c>
      <c r="F78" s="4" t="s">
        <v>17</v>
      </c>
      <c r="G78" s="1" t="s">
        <v>18</v>
      </c>
      <c r="H78" s="1" t="s">
        <v>19</v>
      </c>
      <c r="I78" s="1" t="s">
        <v>20</v>
      </c>
      <c r="J78" s="1" t="s">
        <v>388</v>
      </c>
      <c r="K78" s="1" t="s">
        <v>22</v>
      </c>
      <c r="L78" s="1" t="str">
        <f>HYPERLINK("https://files.afu.se/Downloads/Transcripts/0%20-%20Government/USA%20-%20NASA%20Ames%20RC/2017 06 20 - NASA's Ames Research Center - How Many Earth-size Planets Are In Our Galaxy _WX9KgcyZSgE - transcript (automated).pdf","Transcript Link")</f>
        <v>Transcript Link</v>
      </c>
      <c r="M78" s="2" t="str">
        <f>HYPERLINK("https://files.afu.se/Downloads/Transcripts/0%20-%20Government/USA%20-%20NASA%20Ames%20RC/2017 06 20 - NASA's Ames Research Center - How Many Earth-size Planets Are In Our Galaxy _WX9KgcyZSgE - transcript (automated).pdf","Transcript Link")</f>
        <v>Transcript Link</v>
      </c>
    </row>
    <row r="79" ht="405" spans="1:13">
      <c r="A79" s="1" t="s">
        <v>384</v>
      </c>
      <c r="B79" s="1" t="s">
        <v>13</v>
      </c>
      <c r="C79" s="4" t="s">
        <v>389</v>
      </c>
      <c r="D79" s="1" t="s">
        <v>390</v>
      </c>
      <c r="E79" s="1" t="s">
        <v>387</v>
      </c>
      <c r="F79" s="4" t="s">
        <v>17</v>
      </c>
      <c r="G79" s="1" t="s">
        <v>18</v>
      </c>
      <c r="H79" s="1" t="s">
        <v>19</v>
      </c>
      <c r="I79" s="1" t="s">
        <v>20</v>
      </c>
      <c r="J79" s="1" t="s">
        <v>391</v>
      </c>
      <c r="K79" s="1" t="s">
        <v>22</v>
      </c>
      <c r="L79" s="1" t="str">
        <f>HYPERLINK("https://files.afu.se/Downloads/Transcripts/0%20-%20Government/USA%20-%20NASA%20Ames%20RC/2017 06 20 - NASA's Ames Research Center - NASA's Kepler Reveals Potential New Worlds_bmV1D_nyYx4 - transcript (automated).pdf","Transcript Link")</f>
        <v>Transcript Link</v>
      </c>
      <c r="M79" s="2" t="str">
        <f>HYPERLINK("https://files.afu.se/Downloads/Transcripts/0%20-%20Government/USA%20-%20NASA%20Ames%20RC/2017 06 20 - NASA's Ames Research Center - NASA's Kepler Reveals Potential New Worlds_bmV1D_nyYx4 - transcript (automated).pdf","Transcript Link")</f>
        <v>Transcript Link</v>
      </c>
    </row>
    <row r="80" ht="405" spans="1:13">
      <c r="A80" s="1" t="s">
        <v>392</v>
      </c>
      <c r="B80" s="1" t="s">
        <v>13</v>
      </c>
      <c r="C80" s="4" t="s">
        <v>393</v>
      </c>
      <c r="D80" s="1" t="s">
        <v>394</v>
      </c>
      <c r="E80" s="1" t="s">
        <v>387</v>
      </c>
      <c r="F80" s="4" t="s">
        <v>17</v>
      </c>
      <c r="G80" s="1" t="s">
        <v>18</v>
      </c>
      <c r="H80" s="1" t="s">
        <v>19</v>
      </c>
      <c r="I80" s="1" t="s">
        <v>20</v>
      </c>
      <c r="J80" s="1" t="s">
        <v>395</v>
      </c>
      <c r="K80" s="1" t="s">
        <v>22</v>
      </c>
      <c r="L80" s="1" t="str">
        <f>HYPERLINK("https://files.afu.se/Downloads/Transcripts/0%20-%20Government/USA%20-%20NASA%20Ames%20RC/2017 06 19 - NASA's Ames Research Center - Kepler Survey Catalog - Media Briefing_uszaCL6KPHQ - transcript (automated).pdf","Transcript Link")</f>
        <v>Transcript Link</v>
      </c>
      <c r="M80" s="2" t="str">
        <f>HYPERLINK("https://files.afu.se/Downloads/Transcripts/0%20-%20Government/USA%20-%20NASA%20Ames%20RC/2017 06 19 - NASA's Ames Research Center - Kepler Survey Catalog - Media Briefing_uszaCL6KPHQ - transcript (automated).pdf","Transcript Link")</f>
        <v>Transcript Link</v>
      </c>
    </row>
    <row r="81" ht="300" spans="1:13">
      <c r="A81" s="1" t="s">
        <v>396</v>
      </c>
      <c r="B81" s="1" t="s">
        <v>13</v>
      </c>
      <c r="C81" s="4" t="s">
        <v>397</v>
      </c>
      <c r="D81" s="1" t="s">
        <v>398</v>
      </c>
      <c r="E81" s="1" t="s">
        <v>399</v>
      </c>
      <c r="F81" s="4" t="s">
        <v>17</v>
      </c>
      <c r="G81" s="1" t="s">
        <v>18</v>
      </c>
      <c r="H81" s="1" t="s">
        <v>19</v>
      </c>
      <c r="I81" s="1" t="s">
        <v>20</v>
      </c>
      <c r="J81" s="1" t="s">
        <v>400</v>
      </c>
      <c r="K81" s="1" t="s">
        <v>22</v>
      </c>
      <c r="L81" s="1" t="str">
        <f>HYPERLINK("https://files.afu.se/Downloads/Transcripts/0%20-%20Government/USA%20-%20NASA%20Ames%20RC/2017 06 08 - NASA's Ames Research Center - To The Moon And Beyond  Small Satellites Headed For Deep Space_UnIWwnUFm0Q - transcript (automated).pdf","Transcript Link")</f>
        <v>Transcript Link</v>
      </c>
      <c r="M81" s="2" t="str">
        <f>HYPERLINK("https://files.afu.se/Downloads/Transcripts/0%20-%20Government/USA%20-%20NASA%20Ames%20RC/2017 06 08 - NASA's Ames Research Center - To The Moon And Beyond  Small Satellites Headed For Deep Space_UnIWwnUFm0Q - transcript (automated).pdf","Transcript Link")</f>
        <v>Transcript Link</v>
      </c>
    </row>
    <row r="82" ht="409.5" spans="1:13">
      <c r="A82" s="1" t="s">
        <v>401</v>
      </c>
      <c r="B82" s="1" t="s">
        <v>13</v>
      </c>
      <c r="C82" s="4" t="s">
        <v>402</v>
      </c>
      <c r="D82" s="1" t="s">
        <v>403</v>
      </c>
      <c r="E82" s="1" t="s">
        <v>404</v>
      </c>
      <c r="F82" s="4" t="s">
        <v>17</v>
      </c>
      <c r="G82" s="1" t="s">
        <v>18</v>
      </c>
      <c r="H82" s="1" t="s">
        <v>19</v>
      </c>
      <c r="I82" s="1" t="s">
        <v>20</v>
      </c>
      <c r="J82" s="1" t="s">
        <v>405</v>
      </c>
      <c r="K82" s="1" t="s">
        <v>22</v>
      </c>
      <c r="L82" s="1" t="str">
        <f>HYPERLINK("https://files.afu.se/Downloads/Transcripts/0%20-%20Government/USA%20-%20NASA%20Ames%20RC/2017 04 26 - NASA's Ames Research Center - NASA Tests Rocket Powered By Paraffin Fuel_ZrswPmPQiy8 - transcript (automated).pdf","Transcript Link")</f>
        <v>Transcript Link</v>
      </c>
      <c r="M82" s="2" t="str">
        <f>HYPERLINK("https://files.afu.se/Downloads/Transcripts/0%20-%20Government/USA%20-%20NASA%20Ames%20RC/2017 04 26 - NASA's Ames Research Center - NASA Tests Rocket Powered By Paraffin Fuel_ZrswPmPQiy8 - transcript (automated).pdf","Transcript Link")</f>
        <v>Transcript Link</v>
      </c>
    </row>
    <row r="83" ht="375" spans="1:13">
      <c r="A83" s="1" t="s">
        <v>406</v>
      </c>
      <c r="B83" s="1" t="s">
        <v>13</v>
      </c>
      <c r="C83" s="4" t="s">
        <v>407</v>
      </c>
      <c r="D83" s="1" t="s">
        <v>408</v>
      </c>
      <c r="E83" s="1" t="s">
        <v>409</v>
      </c>
      <c r="F83" s="4" t="s">
        <v>17</v>
      </c>
      <c r="G83" s="1" t="s">
        <v>18</v>
      </c>
      <c r="H83" s="1" t="s">
        <v>19</v>
      </c>
      <c r="I83" s="1" t="s">
        <v>20</v>
      </c>
      <c r="J83" s="1" t="s">
        <v>410</v>
      </c>
      <c r="K83" s="1" t="s">
        <v>22</v>
      </c>
      <c r="L83" s="1" t="str">
        <f>HYPERLINK("https://files.afu.se/Downloads/Transcripts/0%20-%20Government/USA%20-%20NASA%20Ames%20RC/2017 04 20 - NASA's Ames Research Center - NASA Scientist Named One of Time’s 100 Most Influential People_csvT2g4_qNs - transcript (automated).pdf","Transcript Link")</f>
        <v>Transcript Link</v>
      </c>
      <c r="M83" s="2" t="str">
        <f>HYPERLINK("https://files.afu.se/Downloads/Transcripts/0%20-%20Government/USA%20-%20NASA%20Ames%20RC/2017 04 20 - NASA's Ames Research Center - NASA Scientist Named One of Time’s 100 Most Influential People_csvT2g4_qNs - transcript (automated).pdf","Transcript Link")</f>
        <v>Transcript Link</v>
      </c>
    </row>
    <row r="84" ht="270" spans="1:13">
      <c r="A84" s="1" t="s">
        <v>411</v>
      </c>
      <c r="B84" s="1" t="s">
        <v>13</v>
      </c>
      <c r="C84" s="4" t="s">
        <v>412</v>
      </c>
      <c r="D84" s="1" t="s">
        <v>413</v>
      </c>
      <c r="E84" s="1" t="s">
        <v>414</v>
      </c>
      <c r="F84" s="4" t="s">
        <v>17</v>
      </c>
      <c r="G84" s="1" t="s">
        <v>18</v>
      </c>
      <c r="H84" s="1" t="s">
        <v>19</v>
      </c>
      <c r="I84" s="1" t="s">
        <v>20</v>
      </c>
      <c r="J84" s="1" t="s">
        <v>415</v>
      </c>
      <c r="K84" s="1" t="s">
        <v>22</v>
      </c>
      <c r="L84" s="1" t="str">
        <f>HYPERLINK("https://files.afu.se/Downloads/Transcripts/0%20-%20Government/USA%20-%20NASA%20Ames%20RC/2017 03 24 - NASA's Ames Research Center - Recent Rains Drench California_orUh5HXGCOg - transcript (automated).pdf","Transcript Link")</f>
        <v>Transcript Link</v>
      </c>
      <c r="M84" s="2" t="str">
        <f>HYPERLINK("https://files.afu.se/Downloads/Transcripts/0%20-%20Government/USA%20-%20NASA%20Ames%20RC/2017 03 24 - NASA's Ames Research Center - Recent Rains Drench California_orUh5HXGCOg - transcript (automated).pdf","Transcript Link")</f>
        <v>Transcript Link</v>
      </c>
    </row>
    <row r="85" ht="409.5" spans="1:13">
      <c r="A85" s="1" t="s">
        <v>416</v>
      </c>
      <c r="B85" s="1" t="s">
        <v>13</v>
      </c>
      <c r="C85" s="4" t="s">
        <v>417</v>
      </c>
      <c r="D85" s="1" t="s">
        <v>418</v>
      </c>
      <c r="E85" s="1" t="s">
        <v>419</v>
      </c>
      <c r="F85" s="4" t="s">
        <v>17</v>
      </c>
      <c r="G85" s="1" t="s">
        <v>18</v>
      </c>
      <c r="H85" s="1" t="s">
        <v>19</v>
      </c>
      <c r="I85" s="1" t="s">
        <v>20</v>
      </c>
      <c r="J85" s="1" t="s">
        <v>420</v>
      </c>
      <c r="K85" s="1" t="s">
        <v>22</v>
      </c>
      <c r="L85" s="1">
        <v>0</v>
      </c>
      <c r="M85" s="2">
        <v>0</v>
      </c>
    </row>
    <row r="86" ht="195" spans="1:13">
      <c r="A86" s="1" t="s">
        <v>421</v>
      </c>
      <c r="B86" s="1" t="s">
        <v>13</v>
      </c>
      <c r="C86" s="4" t="s">
        <v>422</v>
      </c>
      <c r="D86" s="1" t="s">
        <v>423</v>
      </c>
      <c r="E86" s="1" t="s">
        <v>424</v>
      </c>
      <c r="F86" s="4" t="s">
        <v>17</v>
      </c>
      <c r="G86" s="1" t="s">
        <v>18</v>
      </c>
      <c r="H86" s="1" t="s">
        <v>19</v>
      </c>
      <c r="I86" s="1" t="s">
        <v>20</v>
      </c>
      <c r="J86" s="1" t="s">
        <v>425</v>
      </c>
      <c r="K86" s="1" t="s">
        <v>22</v>
      </c>
      <c r="L86" s="1" t="str">
        <f>HYPERLINK("https://files.afu.se/Downloads/Transcripts/0%20-%20Government/USA%20-%20NASA%20Ames%20RC/2017 01 31 - NASA's Ames Research Center - Jin-Woo Han - Vacuum Electronics in an Nanometer Era_RgoGev8-r5U - transcript (automated).pdf","Transcript Link")</f>
        <v>Transcript Link</v>
      </c>
      <c r="M86" s="2" t="str">
        <f>HYPERLINK("https://files.afu.se/Downloads/Transcripts/0%20-%20Government/USA%20-%20NASA%20Ames%20RC/2017 01 31 - NASA's Ames Research Center - Jin-Woo Han - Vacuum Electronics in an Nanometer Era_RgoGev8-r5U - transcript (automated).pdf","Transcript Link")</f>
        <v>Transcript Link</v>
      </c>
    </row>
    <row r="87" ht="195" spans="1:13">
      <c r="A87" s="1" t="s">
        <v>421</v>
      </c>
      <c r="B87" s="1" t="s">
        <v>13</v>
      </c>
      <c r="C87" s="4" t="s">
        <v>426</v>
      </c>
      <c r="D87" s="1" t="s">
        <v>427</v>
      </c>
      <c r="E87" s="1" t="s">
        <v>428</v>
      </c>
      <c r="F87" s="4" t="s">
        <v>17</v>
      </c>
      <c r="G87" s="1" t="s">
        <v>18</v>
      </c>
      <c r="H87" s="1" t="s">
        <v>19</v>
      </c>
      <c r="I87" s="1" t="s">
        <v>20</v>
      </c>
      <c r="J87" s="1" t="s">
        <v>429</v>
      </c>
      <c r="K87" s="1" t="s">
        <v>22</v>
      </c>
      <c r="L87" s="1" t="str">
        <f>HYPERLINK("https://files.afu.se/Downloads/Transcripts/0%20-%20Government/USA%20-%20NASA%20Ames%20RC/2017 01 31 - NASA's Ames Research Center - Mark Kasevich - Quantum Mechanics at Macroscopic Scales_VUS78M7fysk - transcript (automated).pdf","Transcript Link")</f>
        <v>Transcript Link</v>
      </c>
      <c r="M87" s="2" t="str">
        <f>HYPERLINK("https://files.afu.se/Downloads/Transcripts/0%20-%20Government/USA%20-%20NASA%20Ames%20RC/2017 01 31 - NASA's Ames Research Center - Mark Kasevich - Quantum Mechanics at Macroscopic Scales_VUS78M7fysk - transcript (automated).pdf","Transcript Link")</f>
        <v>Transcript Link</v>
      </c>
    </row>
    <row r="88" ht="195" spans="1:13">
      <c r="A88" s="1" t="s">
        <v>421</v>
      </c>
      <c r="B88" s="1" t="s">
        <v>13</v>
      </c>
      <c r="C88" s="4" t="s">
        <v>430</v>
      </c>
      <c r="D88" s="1" t="s">
        <v>431</v>
      </c>
      <c r="E88" s="1" t="s">
        <v>432</v>
      </c>
      <c r="F88" s="4" t="s">
        <v>17</v>
      </c>
      <c r="G88" s="1" t="s">
        <v>18</v>
      </c>
      <c r="H88" s="1" t="s">
        <v>19</v>
      </c>
      <c r="I88" s="1" t="s">
        <v>20</v>
      </c>
      <c r="J88" s="1" t="s">
        <v>433</v>
      </c>
      <c r="K88" s="1" t="s">
        <v>22</v>
      </c>
      <c r="L88" s="1">
        <v>0</v>
      </c>
      <c r="M88" s="2">
        <v>0</v>
      </c>
    </row>
    <row r="89" ht="195" spans="1:13">
      <c r="A89" s="1" t="s">
        <v>421</v>
      </c>
      <c r="B89" s="1" t="s">
        <v>13</v>
      </c>
      <c r="C89" s="4" t="s">
        <v>434</v>
      </c>
      <c r="D89" s="1" t="s">
        <v>435</v>
      </c>
      <c r="E89" s="1" t="s">
        <v>436</v>
      </c>
      <c r="F89" s="4" t="s">
        <v>17</v>
      </c>
      <c r="G89" s="1" t="s">
        <v>18</v>
      </c>
      <c r="H89" s="1" t="s">
        <v>19</v>
      </c>
      <c r="I89" s="1" t="s">
        <v>20</v>
      </c>
      <c r="J89" s="1" t="s">
        <v>437</v>
      </c>
      <c r="K89" s="1" t="s">
        <v>22</v>
      </c>
      <c r="L89" s="1" t="str">
        <f>HYPERLINK("https://files.afu.se/Downloads/Transcripts/0%20-%20Government/USA%20-%20NASA%20Ames%20RC/2017 01 31 - NASA's Ames Research Center - Kenneth Cheung - Building Blocks for Aerostructures_PuLp97j_sgM - transcript (automated).pdf","Transcript Link")</f>
        <v>Transcript Link</v>
      </c>
      <c r="M89" s="2" t="str">
        <f>HYPERLINK("https://files.afu.se/Downloads/Transcripts/0%20-%20Government/USA%20-%20NASA%20Ames%20RC/2017 01 31 - NASA's Ames Research Center - Kenneth Cheung - Building Blocks for Aerostructures_PuLp97j_sgM - transcript (automated).pdf","Transcript Link")</f>
        <v>Transcript Link</v>
      </c>
    </row>
    <row r="90" ht="195" spans="1:13">
      <c r="A90" s="1" t="s">
        <v>421</v>
      </c>
      <c r="B90" s="1" t="s">
        <v>13</v>
      </c>
      <c r="C90" s="4" t="s">
        <v>438</v>
      </c>
      <c r="D90" s="1" t="s">
        <v>439</v>
      </c>
      <c r="E90" s="1" t="s">
        <v>440</v>
      </c>
      <c r="F90" s="4" t="s">
        <v>17</v>
      </c>
      <c r="G90" s="1" t="s">
        <v>18</v>
      </c>
      <c r="H90" s="1" t="s">
        <v>19</v>
      </c>
      <c r="I90" s="1" t="s">
        <v>20</v>
      </c>
      <c r="J90" s="1" t="s">
        <v>441</v>
      </c>
      <c r="K90" s="1" t="s">
        <v>22</v>
      </c>
      <c r="L90" s="1" t="str">
        <f>HYPERLINK("https://files.afu.se/Downloads/Transcripts/0%20-%20Government/USA%20-%20NASA%20Ames%20RC/2017 01 31 - NASA's Ames Research Center - Charles Bolden - Exploration and the Journey to Mars_q1g4Se8jHuY - transcript (automated).pdf","Transcript Link")</f>
        <v>Transcript Link</v>
      </c>
      <c r="M90" s="2" t="str">
        <f>HYPERLINK("https://files.afu.se/Downloads/Transcripts/0%20-%20Government/USA%20-%20NASA%20Ames%20RC/2017 01 31 - NASA's Ames Research Center - Charles Bolden - Exploration and the Journey to Mars_q1g4Se8jHuY - transcript (automated).pdf","Transcript Link")</f>
        <v>Transcript Link</v>
      </c>
    </row>
    <row r="91" ht="210" spans="1:13">
      <c r="A91" s="1" t="s">
        <v>421</v>
      </c>
      <c r="B91" s="1" t="s">
        <v>13</v>
      </c>
      <c r="C91" s="4" t="s">
        <v>442</v>
      </c>
      <c r="D91" s="1" t="s">
        <v>443</v>
      </c>
      <c r="E91" s="1" t="s">
        <v>444</v>
      </c>
      <c r="F91" s="4" t="s">
        <v>17</v>
      </c>
      <c r="G91" s="1" t="s">
        <v>18</v>
      </c>
      <c r="H91" s="1" t="s">
        <v>19</v>
      </c>
      <c r="I91" s="1" t="s">
        <v>20</v>
      </c>
      <c r="J91" s="1" t="s">
        <v>445</v>
      </c>
      <c r="K91" s="1" t="s">
        <v>22</v>
      </c>
      <c r="L91" s="1" t="str">
        <f>HYPERLINK("https://files.afu.se/Downloads/Transcripts/0%20-%20Government/USA%20-%20NASA%20Ames%20RC/2017 01 31 - NASA's Ames Research Center - Thomas Barclay - Microlensing and the K2 Experiment_8GDkqvR9a-I - transcript (automated).pdf","Transcript Link")</f>
        <v>Transcript Link</v>
      </c>
      <c r="M91" s="2" t="str">
        <f>HYPERLINK("https://files.afu.se/Downloads/Transcripts/0%20-%20Government/USA%20-%20NASA%20Ames%20RC/2017 01 31 - NASA's Ames Research Center - Thomas Barclay - Microlensing and the K2 Experiment_8GDkqvR9a-I - transcript (automated).pdf","Transcript Link")</f>
        <v>Transcript Link</v>
      </c>
    </row>
    <row r="92" ht="195" spans="1:13">
      <c r="A92" s="1" t="s">
        <v>421</v>
      </c>
      <c r="B92" s="1" t="s">
        <v>13</v>
      </c>
      <c r="C92" s="4" t="s">
        <v>446</v>
      </c>
      <c r="D92" s="1" t="s">
        <v>447</v>
      </c>
      <c r="E92" s="1" t="s">
        <v>448</v>
      </c>
      <c r="F92" s="4" t="s">
        <v>17</v>
      </c>
      <c r="G92" s="1" t="s">
        <v>18</v>
      </c>
      <c r="H92" s="1" t="s">
        <v>19</v>
      </c>
      <c r="I92" s="1" t="s">
        <v>20</v>
      </c>
      <c r="J92" s="1" t="s">
        <v>449</v>
      </c>
      <c r="K92" s="1" t="s">
        <v>22</v>
      </c>
      <c r="L92" s="1" t="str">
        <f>HYPERLINK("https://files.afu.se/Downloads/Transcripts/0%20-%20Government/USA%20-%20NASA%20Ames%20RC/2017 01 31 - NASA's Ames Research Center - Terry Fong - Planetary Exploration Reinvented_3gw0Ns30vaM - transcript (automated).pdf","Transcript Link")</f>
        <v>Transcript Link</v>
      </c>
      <c r="M92" s="2" t="str">
        <f>HYPERLINK("https://files.afu.se/Downloads/Transcripts/0%20-%20Government/USA%20-%20NASA%20Ames%20RC/2017 01 31 - NASA's Ames Research Center - Terry Fong - Planetary Exploration Reinvented_3gw0Ns30vaM - transcript (automated).pdf","Transcript Link")</f>
        <v>Transcript Link</v>
      </c>
    </row>
    <row r="93" ht="210" spans="1:13">
      <c r="A93" s="1" t="s">
        <v>421</v>
      </c>
      <c r="B93" s="1" t="s">
        <v>13</v>
      </c>
      <c r="C93" s="4" t="s">
        <v>450</v>
      </c>
      <c r="D93" s="1" t="s">
        <v>451</v>
      </c>
      <c r="E93" s="1" t="s">
        <v>452</v>
      </c>
      <c r="F93" s="4" t="s">
        <v>17</v>
      </c>
      <c r="G93" s="1" t="s">
        <v>18</v>
      </c>
      <c r="H93" s="1" t="s">
        <v>19</v>
      </c>
      <c r="I93" s="1" t="s">
        <v>20</v>
      </c>
      <c r="J93" s="1" t="s">
        <v>453</v>
      </c>
      <c r="K93" s="1" t="s">
        <v>22</v>
      </c>
      <c r="L93" s="1" t="str">
        <f>HYPERLINK("https://files.afu.se/Downloads/Transcripts/0%20-%20Government/USA%20-%20NASA%20Ames%20RC/2017 01 31 - NASA's Ames Research Center - Ophir Frieder - Searching Harsh Environments_dpNvyPDWg-w - transcript (automated).pdf","Transcript Link")</f>
        <v>Transcript Link</v>
      </c>
      <c r="M93" s="2" t="str">
        <f>HYPERLINK("https://files.afu.se/Downloads/Transcripts/0%20-%20Government/USA%20-%20NASA%20Ames%20RC/2017 01 31 - NASA's Ames Research Center - Ophir Frieder - Searching Harsh Environments_dpNvyPDWg-w - transcript (automated).pdf","Transcript Link")</f>
        <v>Transcript Link</v>
      </c>
    </row>
    <row r="94" ht="195" spans="1:13">
      <c r="A94" s="1" t="s">
        <v>421</v>
      </c>
      <c r="B94" s="1" t="s">
        <v>13</v>
      </c>
      <c r="C94" s="4" t="s">
        <v>454</v>
      </c>
      <c r="D94" s="1" t="s">
        <v>455</v>
      </c>
      <c r="E94" s="1" t="s">
        <v>456</v>
      </c>
      <c r="F94" s="4" t="s">
        <v>17</v>
      </c>
      <c r="G94" s="1" t="s">
        <v>18</v>
      </c>
      <c r="H94" s="1" t="s">
        <v>19</v>
      </c>
      <c r="I94" s="1" t="s">
        <v>20</v>
      </c>
      <c r="J94" s="1" t="s">
        <v>457</v>
      </c>
      <c r="K94" s="1" t="s">
        <v>22</v>
      </c>
      <c r="L94" s="1" t="str">
        <f>HYPERLINK("https://files.afu.se/Downloads/Transcripts/0%20-%20Government/USA%20-%20NASA%20Ames%20RC/2017 01 31 - NASA's Ames Research Center - Norman Mineta_-JsMNrny-uc - transcript (automated).pdf","Transcript Link")</f>
        <v>Transcript Link</v>
      </c>
      <c r="M94" s="2" t="str">
        <f>HYPERLINK("https://files.afu.se/Downloads/Transcripts/0%20-%20Government/USA%20-%20NASA%20Ames%20RC/2017 01 31 - NASA's Ames Research Center - Norman Mineta_-JsMNrny-uc - transcript (automated).pdf","Transcript Link")</f>
        <v>Transcript Link</v>
      </c>
    </row>
    <row r="95" ht="195" spans="1:13">
      <c r="A95" s="1" t="s">
        <v>421</v>
      </c>
      <c r="B95" s="1" t="s">
        <v>13</v>
      </c>
      <c r="C95" s="4" t="s">
        <v>458</v>
      </c>
      <c r="D95" s="1" t="s">
        <v>459</v>
      </c>
      <c r="E95" s="1" t="s">
        <v>460</v>
      </c>
      <c r="F95" s="4" t="s">
        <v>17</v>
      </c>
      <c r="G95" s="1" t="s">
        <v>18</v>
      </c>
      <c r="H95" s="1" t="s">
        <v>19</v>
      </c>
      <c r="I95" s="1" t="s">
        <v>20</v>
      </c>
      <c r="J95" s="1" t="s">
        <v>461</v>
      </c>
      <c r="K95" s="1" t="s">
        <v>22</v>
      </c>
      <c r="L95" s="1" t="str">
        <f>HYPERLINK("https://files.afu.se/Downloads/Transcripts/0%20-%20Government/USA%20-%20NASA%20Ames%20RC/2017 01 31 - NASA's Ames Research Center - Barbara Block - Sushi and Satellites  Tracking Predators Across the Blue Serengeti_4GLQuds_FEY - transcript (automated).pdf","Transcript Link")</f>
        <v>Transcript Link</v>
      </c>
      <c r="M95" s="2" t="str">
        <f>HYPERLINK("https://files.afu.se/Downloads/Transcripts/0%20-%20Government/USA%20-%20NASA%20Ames%20RC/2017 01 31 - NASA's Ames Research Center - Barbara Block - Sushi and Satellites  Tracking Predators Across the Blue Serengeti_4GLQuds_FEY - transcript (automated).pdf","Transcript Link")</f>
        <v>Transcript Link</v>
      </c>
    </row>
    <row r="96" ht="195" spans="1:13">
      <c r="A96" s="1" t="s">
        <v>421</v>
      </c>
      <c r="B96" s="1" t="s">
        <v>13</v>
      </c>
      <c r="C96" s="4" t="s">
        <v>462</v>
      </c>
      <c r="D96" s="1" t="s">
        <v>463</v>
      </c>
      <c r="E96" s="1" t="s">
        <v>464</v>
      </c>
      <c r="F96" s="4" t="s">
        <v>17</v>
      </c>
      <c r="G96" s="1" t="s">
        <v>18</v>
      </c>
      <c r="H96" s="1" t="s">
        <v>19</v>
      </c>
      <c r="I96" s="1" t="s">
        <v>20</v>
      </c>
      <c r="J96" s="1" t="s">
        <v>465</v>
      </c>
      <c r="K96" s="1" t="s">
        <v>22</v>
      </c>
      <c r="L96" s="1" t="str">
        <f>HYPERLINK("https://files.afu.se/Downloads/Transcripts/0%20-%20Government/USA%20-%20NASA%20Ames%20RC/2017 01 31 - NASA's Ames Research Center - Michael Flynn - Synthetic Biological Membrane_N38Tu-Spf5w - transcript (automated).pdf","Transcript Link")</f>
        <v>Transcript Link</v>
      </c>
      <c r="M96" s="2" t="str">
        <f>HYPERLINK("https://files.afu.se/Downloads/Transcripts/0%20-%20Government/USA%20-%20NASA%20Ames%20RC/2017 01 31 - NASA's Ames Research Center - Michael Flynn - Synthetic Biological Membrane_N38Tu-Spf5w - transcript (automated).pdf","Transcript Link")</f>
        <v>Transcript Link</v>
      </c>
    </row>
    <row r="97" ht="225" spans="1:13">
      <c r="A97" s="1" t="s">
        <v>421</v>
      </c>
      <c r="B97" s="1" t="s">
        <v>13</v>
      </c>
      <c r="C97" s="4" t="s">
        <v>466</v>
      </c>
      <c r="D97" s="1" t="s">
        <v>467</v>
      </c>
      <c r="E97" s="1" t="s">
        <v>468</v>
      </c>
      <c r="F97" s="4" t="s">
        <v>17</v>
      </c>
      <c r="G97" s="1" t="s">
        <v>18</v>
      </c>
      <c r="H97" s="1" t="s">
        <v>19</v>
      </c>
      <c r="I97" s="1" t="s">
        <v>20</v>
      </c>
      <c r="J97" s="1" t="s">
        <v>469</v>
      </c>
      <c r="K97" s="1" t="s">
        <v>22</v>
      </c>
      <c r="L97" s="1" t="str">
        <f>HYPERLINK("https://files.afu.se/Downloads/Transcripts/0%20-%20Government/USA%20-%20NASA%20Ames%20RC/2017 01 31 - NASA's Ames Research Center - Jason Dunn - The Future of Making Things in Space_ZXYCKoTclCc - transcript (automated).pdf","Transcript Link")</f>
        <v>Transcript Link</v>
      </c>
      <c r="M97" s="2" t="str">
        <f>HYPERLINK("https://files.afu.se/Downloads/Transcripts/0%20-%20Government/USA%20-%20NASA%20Ames%20RC/2017 01 31 - NASA's Ames Research Center - Jason Dunn - The Future of Making Things in Space_ZXYCKoTclCc - transcript (automated).pdf","Transcript Link")</f>
        <v>Transcript Link</v>
      </c>
    </row>
    <row r="98" ht="210" spans="1:13">
      <c r="A98" s="1" t="s">
        <v>421</v>
      </c>
      <c r="B98" s="1" t="s">
        <v>13</v>
      </c>
      <c r="C98" s="4" t="s">
        <v>470</v>
      </c>
      <c r="D98" s="1" t="s">
        <v>471</v>
      </c>
      <c r="E98" s="1" t="s">
        <v>472</v>
      </c>
      <c r="F98" s="4" t="s">
        <v>17</v>
      </c>
      <c r="G98" s="1" t="s">
        <v>18</v>
      </c>
      <c r="H98" s="1" t="s">
        <v>19</v>
      </c>
      <c r="I98" s="1" t="s">
        <v>20</v>
      </c>
      <c r="J98" s="1" t="s">
        <v>473</v>
      </c>
      <c r="K98" s="1" t="s">
        <v>22</v>
      </c>
      <c r="L98" s="1" t="str">
        <f>HYPERLINK("https://files.afu.se/Downloads/Transcripts/0%20-%20Government/USA%20-%20NASA%20Ames%20RC/2017 01 31 - NASA's Ames Research Center - Penelope Boston - Subsurface Astrobiology  Cave Habitat on Earth, Mars, and Beyond_yioXvqux7_A - transcript (automated).pdf","Transcript Link")</f>
        <v>Transcript Link</v>
      </c>
      <c r="M98" s="2" t="str">
        <f>HYPERLINK("https://files.afu.se/Downloads/Transcripts/0%20-%20Government/USA%20-%20NASA%20Ames%20RC/2017 01 31 - NASA's Ames Research Center - Penelope Boston - Subsurface Astrobiology  Cave Habitat on Earth, Mars, and Beyond_yioXvqux7_A - transcript (automated).pdf","Transcript Link")</f>
        <v>Transcript Link</v>
      </c>
    </row>
    <row r="99" ht="195" spans="1:13">
      <c r="A99" s="1" t="s">
        <v>421</v>
      </c>
      <c r="B99" s="1" t="s">
        <v>13</v>
      </c>
      <c r="C99" s="4" t="s">
        <v>474</v>
      </c>
      <c r="D99" s="1" t="s">
        <v>475</v>
      </c>
      <c r="E99" s="1" t="s">
        <v>476</v>
      </c>
      <c r="F99" s="4" t="s">
        <v>17</v>
      </c>
      <c r="G99" s="1" t="s">
        <v>18</v>
      </c>
      <c r="H99" s="1" t="s">
        <v>19</v>
      </c>
      <c r="I99" s="1" t="s">
        <v>20</v>
      </c>
      <c r="J99" s="1" t="s">
        <v>477</v>
      </c>
      <c r="K99" s="1" t="s">
        <v>22</v>
      </c>
      <c r="L99" s="1" t="str">
        <f>HYPERLINK("https://files.afu.se/Downloads/Transcripts/0%20-%20Government/USA%20-%20NASA%20Ames%20RC/2017 01 31 - NASA's Ames Research Center - Alan Stern - The Exploration of Pluto by New Horizons_dq6CoSXR6co - transcript (automated).pdf","Transcript Link")</f>
        <v>Transcript Link</v>
      </c>
      <c r="M99" s="2" t="str">
        <f>HYPERLINK("https://files.afu.se/Downloads/Transcripts/0%20-%20Government/USA%20-%20NASA%20Ames%20RC/2017 01 31 - NASA's Ames Research Center - Alan Stern - The Exploration of Pluto by New Horizons_dq6CoSXR6co - transcript (automated).pdf","Transcript Link")</f>
        <v>Transcript Link</v>
      </c>
    </row>
    <row r="100" ht="195" spans="1:13">
      <c r="A100" s="1" t="s">
        <v>421</v>
      </c>
      <c r="B100" s="1" t="s">
        <v>13</v>
      </c>
      <c r="C100" s="4" t="s">
        <v>478</v>
      </c>
      <c r="D100" s="1" t="s">
        <v>479</v>
      </c>
      <c r="E100" s="1" t="s">
        <v>480</v>
      </c>
      <c r="F100" s="4" t="s">
        <v>17</v>
      </c>
      <c r="G100" s="1" t="s">
        <v>18</v>
      </c>
      <c r="H100" s="1" t="s">
        <v>19</v>
      </c>
      <c r="I100" s="1" t="s">
        <v>20</v>
      </c>
      <c r="J100" s="1" t="s">
        <v>481</v>
      </c>
      <c r="K100" s="1" t="s">
        <v>22</v>
      </c>
      <c r="L100" s="1" t="str">
        <f>HYPERLINK("https://files.afu.se/Downloads/Transcripts/0%20-%20Government/USA%20-%20NASA%20Ames%20RC/2017 01 31 - NASA's Ames Research Center - Bethany Ehlmann - Early Mars  A View from Rovers and Orbiters_nOrXPaxuwIk - transcript (automated).pdf","Transcript Link")</f>
        <v>Transcript Link</v>
      </c>
      <c r="M100" s="2" t="str">
        <f>HYPERLINK("https://files.afu.se/Downloads/Transcripts/0%20-%20Government/USA%20-%20NASA%20Ames%20RC/2017 01 31 - NASA's Ames Research Center - Bethany Ehlmann - Early Mars  A View from Rovers and Orbiters_nOrXPaxuwIk - transcript (automated).pdf","Transcript Link")</f>
        <v>Transcript Link</v>
      </c>
    </row>
    <row r="101" ht="195" spans="1:13">
      <c r="A101" s="1" t="s">
        <v>421</v>
      </c>
      <c r="B101" s="1" t="s">
        <v>13</v>
      </c>
      <c r="C101" s="4" t="s">
        <v>482</v>
      </c>
      <c r="D101" s="1" t="s">
        <v>483</v>
      </c>
      <c r="E101" s="1" t="s">
        <v>484</v>
      </c>
      <c r="F101" s="4" t="s">
        <v>17</v>
      </c>
      <c r="G101" s="1" t="s">
        <v>18</v>
      </c>
      <c r="H101" s="1" t="s">
        <v>19</v>
      </c>
      <c r="I101" s="1" t="s">
        <v>20</v>
      </c>
      <c r="J101" s="1" t="s">
        <v>485</v>
      </c>
      <c r="K101" s="1" t="s">
        <v>22</v>
      </c>
      <c r="L101" s="1" t="str">
        <f>HYPERLINK("https://files.afu.se/Downloads/Transcripts/0%20-%20Government/USA%20-%20NASA%20Ames%20RC/2017 01 31 - NASA's Ames Research Center - Elizabeth Nyamayaro - How to Create a Social Movement_amnfB4_V5DQ - transcript (automated).pdf","Transcript Link")</f>
        <v>Transcript Link</v>
      </c>
      <c r="M101" s="2" t="str">
        <f>HYPERLINK("https://files.afu.se/Downloads/Transcripts/0%20-%20Government/USA%20-%20NASA%20Ames%20RC/2017 01 31 - NASA's Ames Research Center - Elizabeth Nyamayaro - How to Create a Social Movement_amnfB4_V5DQ - transcript (automated).pdf","Transcript Link")</f>
        <v>Transcript Link</v>
      </c>
    </row>
    <row r="102" ht="195" spans="1:13">
      <c r="A102" s="1" t="s">
        <v>421</v>
      </c>
      <c r="B102" s="1" t="s">
        <v>13</v>
      </c>
      <c r="C102" s="4" t="s">
        <v>486</v>
      </c>
      <c r="D102" s="1" t="s">
        <v>487</v>
      </c>
      <c r="E102" s="1" t="s">
        <v>488</v>
      </c>
      <c r="F102" s="4" t="s">
        <v>17</v>
      </c>
      <c r="G102" s="1" t="s">
        <v>18</v>
      </c>
      <c r="H102" s="1" t="s">
        <v>19</v>
      </c>
      <c r="I102" s="1" t="s">
        <v>20</v>
      </c>
      <c r="J102" s="1" t="s">
        <v>489</v>
      </c>
      <c r="K102" s="1" t="s">
        <v>22</v>
      </c>
      <c r="L102" s="1" t="str">
        <f>HYPERLINK("https://files.afu.se/Downloads/Transcripts/0%20-%20Government/USA%20-%20NASA%20Ames%20RC/2017 01 31 - NASA's Ames Research Center - Highlights of the 2016 Summer Series_OXXJCLFfl7U - transcript (automated).pdf","Transcript Link")</f>
        <v>Transcript Link</v>
      </c>
      <c r="M102" s="2" t="str">
        <f>HYPERLINK("https://files.afu.se/Downloads/Transcripts/0%20-%20Government/USA%20-%20NASA%20Ames%20RC/2017 01 31 - NASA's Ames Research Center - Highlights of the 2016 Summer Series_OXXJCLFfl7U - transcript (automated).pdf","Transcript Link")</f>
        <v>Transcript Link</v>
      </c>
    </row>
    <row r="103" ht="409.5" spans="1:13">
      <c r="A103" s="1" t="s">
        <v>490</v>
      </c>
      <c r="B103" s="1" t="s">
        <v>13</v>
      </c>
      <c r="C103" s="4" t="s">
        <v>491</v>
      </c>
      <c r="D103" s="1" t="s">
        <v>492</v>
      </c>
      <c r="E103" s="1" t="s">
        <v>493</v>
      </c>
      <c r="F103" s="4" t="s">
        <v>17</v>
      </c>
      <c r="G103" s="1" t="s">
        <v>18</v>
      </c>
      <c r="H103" s="1" t="s">
        <v>19</v>
      </c>
      <c r="I103" s="1" t="s">
        <v>20</v>
      </c>
      <c r="J103" s="1" t="s">
        <v>494</v>
      </c>
      <c r="K103" s="1" t="s">
        <v>22</v>
      </c>
      <c r="L103" s="1" t="str">
        <f>HYPERLINK("https://files.afu.se/Downloads/Transcripts/0%20-%20Government/USA%20-%20NASA%20Ames%20RC/2017 01 26 - NASA's Ames Research Center - High-Tech Paint Helps Researchers Build Tougher Rockets_0V2LpALsvLk - transcript (automated).pdf","Transcript Link")</f>
        <v>Transcript Link</v>
      </c>
      <c r="M103" s="2" t="str">
        <f>HYPERLINK("https://files.afu.se/Downloads/Transcripts/0%20-%20Government/USA%20-%20NASA%20Ames%20RC/2017 01 26 - NASA's Ames Research Center - High-Tech Paint Helps Researchers Build Tougher Rockets_0V2LpALsvLk - transcript (automated).pdf","Transcript Link")</f>
        <v>Transcript Link</v>
      </c>
    </row>
    <row r="104" ht="330" spans="1:13">
      <c r="A104" s="1" t="s">
        <v>495</v>
      </c>
      <c r="B104" s="1" t="s">
        <v>13</v>
      </c>
      <c r="C104" s="4" t="s">
        <v>496</v>
      </c>
      <c r="D104" s="1" t="s">
        <v>497</v>
      </c>
      <c r="E104" s="1" t="s">
        <v>498</v>
      </c>
      <c r="F104" s="4" t="s">
        <v>17</v>
      </c>
      <c r="G104" s="1" t="s">
        <v>18</v>
      </c>
      <c r="H104" s="1" t="s">
        <v>19</v>
      </c>
      <c r="I104" s="1" t="s">
        <v>20</v>
      </c>
      <c r="J104" s="1" t="s">
        <v>499</v>
      </c>
      <c r="K104" s="1" t="s">
        <v>22</v>
      </c>
      <c r="L104" s="1" t="str">
        <f>HYPERLINK("https://files.afu.se/Downloads/Transcripts/0%20-%20Government/USA%20-%20NASA%20Ames%20RC/2017 01 13 - NASA's Ames Research Center - NASA Ames Designs Autonomous Robots_P9zmerD04Hk - transcript (automated).pdf","Transcript Link")</f>
        <v>Transcript Link</v>
      </c>
      <c r="M104" s="2" t="str">
        <f>HYPERLINK("https://files.afu.se/Downloads/Transcripts/0%20-%20Government/USA%20-%20NASA%20Ames%20RC/2017 01 13 - NASA's Ames Research Center - NASA Ames Designs Autonomous Robots_P9zmerD04Hk - transcript (automated).pdf","Transcript Link")</f>
        <v>Transcript Link</v>
      </c>
    </row>
    <row r="105" ht="409.5" spans="1:13">
      <c r="A105" s="1" t="s">
        <v>500</v>
      </c>
      <c r="B105" s="1" t="s">
        <v>13</v>
      </c>
      <c r="C105" s="4" t="s">
        <v>501</v>
      </c>
      <c r="D105" s="1" t="s">
        <v>502</v>
      </c>
      <c r="E105" s="1" t="s">
        <v>503</v>
      </c>
      <c r="F105" s="4" t="s">
        <v>17</v>
      </c>
      <c r="G105" s="1" t="s">
        <v>18</v>
      </c>
      <c r="H105" s="1" t="s">
        <v>19</v>
      </c>
      <c r="I105" s="1" t="s">
        <v>20</v>
      </c>
      <c r="J105" s="1" t="s">
        <v>504</v>
      </c>
      <c r="K105" s="1" t="s">
        <v>22</v>
      </c>
      <c r="L105" s="1" t="str">
        <f>HYPERLINK("https://files.afu.se/Downloads/Transcripts/0%20-%20Government/USA%20-%20NASA%20Ames%20RC/2017 01 11 - NASA's Ames Research Center - Exploring Drone Aerodynamics With Computers_hywBEaGiO4k - transcript (automated).pdf","Transcript Link")</f>
        <v>Transcript Link</v>
      </c>
      <c r="M105" s="2" t="str">
        <f>HYPERLINK("https://files.afu.se/Downloads/Transcripts/0%20-%20Government/USA%20-%20NASA%20Ames%20RC/2017 01 11 - NASA's Ames Research Center - Exploring Drone Aerodynamics With Computers_hywBEaGiO4k - transcript (automated).pdf","Transcript Link")</f>
        <v>Transcript Link</v>
      </c>
    </row>
    <row r="106" ht="375" spans="1:13">
      <c r="A106" s="1" t="s">
        <v>505</v>
      </c>
      <c r="B106" s="1" t="s">
        <v>13</v>
      </c>
      <c r="C106" s="4" t="s">
        <v>506</v>
      </c>
      <c r="D106" s="1" t="s">
        <v>507</v>
      </c>
      <c r="E106" s="1" t="s">
        <v>508</v>
      </c>
      <c r="F106" s="4" t="s">
        <v>17</v>
      </c>
      <c r="G106" s="1" t="s">
        <v>18</v>
      </c>
      <c r="H106" s="1" t="s">
        <v>19</v>
      </c>
      <c r="I106" s="1" t="s">
        <v>20</v>
      </c>
      <c r="J106" s="1" t="s">
        <v>509</v>
      </c>
      <c r="K106" s="1" t="s">
        <v>22</v>
      </c>
      <c r="L106" s="1" t="str">
        <f>HYPERLINK("https://files.afu.se/Downloads/Transcripts/0%20-%20Government/USA%20-%20NASA%20Ames%20RC/2017 01 06 - NASA's Ames Research Center - Designing Robots For Future Space Exploration_bD7KnZwR0zc - transcript (automated).pdf","Transcript Link")</f>
        <v>Transcript Link</v>
      </c>
      <c r="M106" s="2" t="str">
        <f>HYPERLINK("https://files.afu.se/Downloads/Transcripts/0%20-%20Government/USA%20-%20NASA%20Ames%20RC/2017 01 06 - NASA's Ames Research Center - Designing Robots For Future Space Exploration_bD7KnZwR0zc - transcript (automated).pdf","Transcript Link")</f>
        <v>Transcript Link</v>
      </c>
    </row>
    <row r="107" ht="390" spans="1:13">
      <c r="A107" s="1" t="s">
        <v>510</v>
      </c>
      <c r="B107" s="1" t="s">
        <v>13</v>
      </c>
      <c r="C107" s="4" t="s">
        <v>511</v>
      </c>
      <c r="D107" s="1" t="s">
        <v>512</v>
      </c>
      <c r="E107" s="1" t="s">
        <v>513</v>
      </c>
      <c r="F107" s="4" t="s">
        <v>17</v>
      </c>
      <c r="G107" s="1" t="s">
        <v>18</v>
      </c>
      <c r="H107" s="1" t="s">
        <v>19</v>
      </c>
      <c r="I107" s="1" t="s">
        <v>20</v>
      </c>
      <c r="J107" s="1" t="s">
        <v>514</v>
      </c>
      <c r="K107" s="1" t="s">
        <v>22</v>
      </c>
      <c r="L107" s="1" t="str">
        <f>HYPERLINK("https://files.afu.se/Downloads/Transcripts/0%20-%20Government/USA%20-%20NASA%20Ames%20RC/2016 12 30 - NASA's Ames Research Center - NASA Ames Research Center  2016 Year In Review_rfl5BS8TcUw - transcript (automated).pdf","Transcript Link")</f>
        <v>Transcript Link</v>
      </c>
      <c r="M107" s="2" t="str">
        <f>HYPERLINK("https://files.afu.se/Downloads/Transcripts/0%20-%20Government/USA%20-%20NASA%20Ames%20RC/2016 12 30 - NASA's Ames Research Center - NASA Ames Research Center  2016 Year In Review_rfl5BS8TcUw - transcript (automated).pdf","Transcript Link")</f>
        <v>Transcript Link</v>
      </c>
    </row>
    <row r="108" ht="345" spans="1:13">
      <c r="A108" s="1" t="s">
        <v>515</v>
      </c>
      <c r="B108" s="1" t="s">
        <v>13</v>
      </c>
      <c r="C108" s="4" t="s">
        <v>516</v>
      </c>
      <c r="D108" s="1" t="s">
        <v>517</v>
      </c>
      <c r="E108" s="1" t="s">
        <v>518</v>
      </c>
      <c r="F108" s="4" t="s">
        <v>17</v>
      </c>
      <c r="G108" s="1" t="s">
        <v>18</v>
      </c>
      <c r="H108" s="1" t="s">
        <v>19</v>
      </c>
      <c r="I108" s="1" t="s">
        <v>20</v>
      </c>
      <c r="J108" s="1" t="s">
        <v>519</v>
      </c>
      <c r="K108" s="1" t="s">
        <v>22</v>
      </c>
      <c r="L108" s="1" t="str">
        <f>HYPERLINK("https://files.afu.se/Downloads/Transcripts/0%20-%20Government/USA%20-%20NASA%20Ames%20RC/2016 12 23 - NASA's Ames Research Center - NASA’s “Hidden Figures” Inspire Today’s Women_y8VDQj2TUUk - transcript (automated).pdf","Transcript Link")</f>
        <v>Transcript Link</v>
      </c>
      <c r="M108" s="2" t="str">
        <f>HYPERLINK("https://files.afu.se/Downloads/Transcripts/0%20-%20Government/USA%20-%20NASA%20Ames%20RC/2016 12 23 - NASA's Ames Research Center - NASA’s “Hidden Figures” Inspire Today’s Women_y8VDQj2TUUk - transcript (automated).pdf","Transcript Link")</f>
        <v>Transcript Link</v>
      </c>
    </row>
    <row r="109" ht="405" spans="1:13">
      <c r="A109" s="1" t="s">
        <v>520</v>
      </c>
      <c r="B109" s="1" t="s">
        <v>13</v>
      </c>
      <c r="C109" s="4" t="s">
        <v>521</v>
      </c>
      <c r="D109" s="1" t="s">
        <v>522</v>
      </c>
      <c r="E109" s="1" t="s">
        <v>523</v>
      </c>
      <c r="F109" s="4" t="s">
        <v>17</v>
      </c>
      <c r="G109" s="1" t="s">
        <v>18</v>
      </c>
      <c r="H109" s="1" t="s">
        <v>19</v>
      </c>
      <c r="I109" s="1" t="s">
        <v>20</v>
      </c>
      <c r="J109" s="1" t="s">
        <v>524</v>
      </c>
      <c r="K109" s="1" t="s">
        <v>22</v>
      </c>
      <c r="L109" s="1" t="str">
        <f>HYPERLINK("https://files.afu.se/Downloads/Transcripts/0%20-%20Government/USA%20-%20NASA%20Ames%20RC/2016 12 16 - NASA's Ames Research Center - Inside NASA’s Virtual Air Traffic Control Tower_2f5-1lF8oDI - transcript (automated).pdf","Transcript Link")</f>
        <v>Transcript Link</v>
      </c>
      <c r="M109" s="2" t="str">
        <f>HYPERLINK("https://files.afu.se/Downloads/Transcripts/0%20-%20Government/USA%20-%20NASA%20Ames%20RC/2016 12 16 - NASA's Ames Research Center - Inside NASA’s Virtual Air Traffic Control Tower_2f5-1lF8oDI - transcript (automated).pdf","Transcript Link")</f>
        <v>Transcript Link</v>
      </c>
    </row>
    <row r="110" ht="345" spans="1:13">
      <c r="A110" s="1" t="s">
        <v>525</v>
      </c>
      <c r="B110" s="1" t="s">
        <v>13</v>
      </c>
      <c r="C110" s="4" t="s">
        <v>526</v>
      </c>
      <c r="D110" s="1" t="s">
        <v>527</v>
      </c>
      <c r="E110" s="1" t="s">
        <v>528</v>
      </c>
      <c r="F110" s="4" t="s">
        <v>17</v>
      </c>
      <c r="G110" s="1" t="s">
        <v>18</v>
      </c>
      <c r="H110" s="1" t="s">
        <v>19</v>
      </c>
      <c r="I110" s="1" t="s">
        <v>20</v>
      </c>
      <c r="J110" s="1" t="s">
        <v>529</v>
      </c>
      <c r="K110" s="1" t="s">
        <v>22</v>
      </c>
      <c r="L110" s="1" t="str">
        <f>HYPERLINK("https://files.afu.se/Downloads/Transcripts/0%20-%20Government/USA%20-%20NASA%20Ames%20RC/2016 12 09 - NASA's Ames Research Center - NASA Ames Research Center Hosts 2017 Breakthrough Prize Ceremony_bmlbXa5Vnaw - transcript (automated).pdf","Transcript Link")</f>
        <v>Transcript Link</v>
      </c>
      <c r="M110" s="2" t="str">
        <f>HYPERLINK("https://files.afu.se/Downloads/Transcripts/0%20-%20Government/USA%20-%20NASA%20Ames%20RC/2016 12 09 - NASA's Ames Research Center - NASA Ames Research Center Hosts 2017 Breakthrough Prize Ceremony_bmlbXa5Vnaw - transcript (automated).pdf","Transcript Link")</f>
        <v>Transcript Link</v>
      </c>
    </row>
    <row r="111" ht="409.5" spans="1:13">
      <c r="A111" s="1" t="s">
        <v>530</v>
      </c>
      <c r="B111" s="1" t="s">
        <v>13</v>
      </c>
      <c r="C111" s="4" t="s">
        <v>531</v>
      </c>
      <c r="D111" s="1" t="s">
        <v>532</v>
      </c>
      <c r="E111" s="1" t="s">
        <v>533</v>
      </c>
      <c r="F111" s="4" t="s">
        <v>17</v>
      </c>
      <c r="G111" s="1" t="s">
        <v>18</v>
      </c>
      <c r="H111" s="1" t="s">
        <v>19</v>
      </c>
      <c r="I111" s="1" t="s">
        <v>20</v>
      </c>
      <c r="J111" s="1" t="s">
        <v>534</v>
      </c>
      <c r="K111" s="1" t="s">
        <v>22</v>
      </c>
      <c r="L111" s="1" t="str">
        <f>HYPERLINK("https://files.afu.se/Downloads/Transcripts/0%20-%20Government/USA%20-%20NASA%20Ames%20RC/2016 12 04 - NASA's Ames Research Center - Inside The Heart Of The World’s Largest Flying Observatory_bWGfMOJSa-c - transcript (automated).pdf","Transcript Link")</f>
        <v>Transcript Link</v>
      </c>
      <c r="M111" s="2" t="str">
        <f>HYPERLINK("https://files.afu.se/Downloads/Transcripts/0%20-%20Government/USA%20-%20NASA%20Ames%20RC/2016 12 04 - NASA's Ames Research Center - Inside The Heart Of The World’s Largest Flying Observatory_bWGfMOJSa-c - transcript (automated).pdf","Transcript Link")</f>
        <v>Transcript Link</v>
      </c>
    </row>
    <row r="112" ht="390" spans="1:13">
      <c r="A112" s="1" t="s">
        <v>535</v>
      </c>
      <c r="B112" s="1" t="s">
        <v>13</v>
      </c>
      <c r="C112" s="4" t="s">
        <v>536</v>
      </c>
      <c r="D112" s="1" t="s">
        <v>537</v>
      </c>
      <c r="E112" s="1" t="s">
        <v>538</v>
      </c>
      <c r="F112" s="4" t="s">
        <v>17</v>
      </c>
      <c r="G112" s="1" t="s">
        <v>18</v>
      </c>
      <c r="H112" s="1" t="s">
        <v>19</v>
      </c>
      <c r="I112" s="1" t="s">
        <v>20</v>
      </c>
      <c r="J112" s="1" t="s">
        <v>539</v>
      </c>
      <c r="K112" s="1" t="s">
        <v>22</v>
      </c>
      <c r="L112" s="1" t="str">
        <f>HYPERLINK("https://files.afu.se/Downloads/Transcripts/0%20-%20Government/USA%20-%20NASA%20Ames%20RC/2016 11 23 - NASA's Ames Research Center - Meet Pleiades, NASA's Most Powerful Supercomputer_YSiXrQKTNm4 - transcript (automated).pdf","Transcript Link")</f>
        <v>Transcript Link</v>
      </c>
      <c r="M112" s="2" t="str">
        <f>HYPERLINK("https://files.afu.se/Downloads/Transcripts/0%20-%20Government/USA%20-%20NASA%20Ames%20RC/2016 11 23 - NASA's Ames Research Center - Meet Pleiades, NASA's Most Powerful Supercomputer_YSiXrQKTNm4 - transcript (automated).pdf","Transcript Link")</f>
        <v>Transcript Link</v>
      </c>
    </row>
    <row r="113" ht="409.5" spans="1:13">
      <c r="A113" s="1" t="s">
        <v>540</v>
      </c>
      <c r="B113" s="1" t="s">
        <v>13</v>
      </c>
      <c r="C113" s="4" t="s">
        <v>541</v>
      </c>
      <c r="D113" s="1" t="s">
        <v>542</v>
      </c>
      <c r="E113" s="1" t="s">
        <v>543</v>
      </c>
      <c r="F113" s="4" t="s">
        <v>17</v>
      </c>
      <c r="G113" s="1" t="s">
        <v>18</v>
      </c>
      <c r="H113" s="1" t="s">
        <v>19</v>
      </c>
      <c r="I113" s="1" t="s">
        <v>20</v>
      </c>
      <c r="J113" s="1" t="s">
        <v>544</v>
      </c>
      <c r="K113" s="1" t="s">
        <v>22</v>
      </c>
      <c r="L113" s="1" t="str">
        <f>HYPERLINK("https://files.afu.se/Downloads/Transcripts/0%20-%20Government/USA%20-%20NASA%20Ames%20RC/2016 11 19 - NASA's Ames Research Center - In Hawaii, NASA Researchers Practice Doing Science On Mars_OM-SWMmrOsk - transcript (automated).pdf","Transcript Link")</f>
        <v>Transcript Link</v>
      </c>
      <c r="M113" s="2" t="str">
        <f>HYPERLINK("https://files.afu.se/Downloads/Transcripts/0%20-%20Government/USA%20-%20NASA%20Ames%20RC/2016 11 19 - NASA's Ames Research Center - In Hawaii, NASA Researchers Practice Doing Science On Mars_OM-SWMmrOsk - transcript (automated).pdf","Transcript Link")</f>
        <v>Transcript Link</v>
      </c>
    </row>
    <row r="114" ht="409.5" spans="1:13">
      <c r="A114" s="1" t="s">
        <v>545</v>
      </c>
      <c r="B114" s="1" t="s">
        <v>13</v>
      </c>
      <c r="C114" s="4" t="s">
        <v>546</v>
      </c>
      <c r="D114" s="1" t="s">
        <v>547</v>
      </c>
      <c r="E114" s="1" t="s">
        <v>548</v>
      </c>
      <c r="F114" s="4" t="s">
        <v>17</v>
      </c>
      <c r="G114" s="1" t="s">
        <v>18</v>
      </c>
      <c r="H114" s="1" t="s">
        <v>19</v>
      </c>
      <c r="I114" s="1" t="s">
        <v>20</v>
      </c>
      <c r="J114" s="1" t="s">
        <v>549</v>
      </c>
      <c r="K114" s="1" t="s">
        <v>22</v>
      </c>
      <c r="L114" s="1" t="str">
        <f>HYPERLINK("https://files.afu.se/Downloads/Transcripts/0%20-%20Government/USA%20-%20NASA%20Ames%20RC/2016 11 10 - NASA's Ames Research Center - NASA Designs Ultra-light Wings That Change Shape During Flight_RrJYV8bioIc - transcript (automated).pdf","Transcript Link")</f>
        <v>Transcript Link</v>
      </c>
      <c r="M114" s="2" t="str">
        <f>HYPERLINK("https://files.afu.se/Downloads/Transcripts/0%20-%20Government/USA%20-%20NASA%20Ames%20RC/2016 11 10 - NASA's Ames Research Center - NASA Designs Ultra-light Wings That Change Shape During Flight_RrJYV8bioIc - transcript (automated).pdf","Transcript Link")</f>
        <v>Transcript Link</v>
      </c>
    </row>
    <row r="115" ht="195" spans="1:13">
      <c r="A115" s="1" t="s">
        <v>550</v>
      </c>
      <c r="B115" s="1" t="s">
        <v>13</v>
      </c>
      <c r="C115" s="4" t="s">
        <v>551</v>
      </c>
      <c r="D115" s="1" t="s">
        <v>552</v>
      </c>
      <c r="E115" s="1" t="s">
        <v>553</v>
      </c>
      <c r="F115" s="4" t="s">
        <v>17</v>
      </c>
      <c r="G115" s="1" t="s">
        <v>18</v>
      </c>
      <c r="H115" s="1" t="s">
        <v>19</v>
      </c>
      <c r="I115" s="1" t="s">
        <v>20</v>
      </c>
      <c r="J115" s="1" t="s">
        <v>554</v>
      </c>
      <c r="K115" s="1" t="s">
        <v>22</v>
      </c>
      <c r="L115" s="1" t="str">
        <f>HYPERLINK("https://files.afu.se/Downloads/Transcripts/0%20-%20Government/USA%20-%20NASA%20Ames%20RC/2016 11 04 - NASA's Ames Research Center - Pegasus5 - NASA Software of the Year_vklMRx_T2BY - transcript (automated).pdf","Transcript Link")</f>
        <v>Transcript Link</v>
      </c>
      <c r="M115" s="2" t="str">
        <f>HYPERLINK("https://files.afu.se/Downloads/Transcripts/0%20-%20Government/USA%20-%20NASA%20Ames%20RC/2016 11 04 - NASA's Ames Research Center - Pegasus5 - NASA Software of the Year_vklMRx_T2BY - transcript (automated).pdf","Transcript Link")</f>
        <v>Transcript Link</v>
      </c>
    </row>
    <row r="116" ht="195" spans="1:13">
      <c r="A116" s="1" t="s">
        <v>555</v>
      </c>
      <c r="B116" s="1" t="s">
        <v>13</v>
      </c>
      <c r="C116" s="4" t="s">
        <v>556</v>
      </c>
      <c r="D116" s="1" t="s">
        <v>557</v>
      </c>
      <c r="E116" s="1" t="s">
        <v>558</v>
      </c>
      <c r="F116" s="4" t="s">
        <v>17</v>
      </c>
      <c r="G116" s="1" t="s">
        <v>18</v>
      </c>
      <c r="H116" s="1" t="s">
        <v>19</v>
      </c>
      <c r="I116" s="1" t="s">
        <v>20</v>
      </c>
      <c r="J116" s="1" t="s">
        <v>559</v>
      </c>
      <c r="K116" s="1" t="s">
        <v>22</v>
      </c>
      <c r="L116" s="1" t="str">
        <f>HYPERLINK("https://files.afu.se/Downloads/Transcripts/0%20-%20Government/USA%20-%20NASA%20Ames%20RC/2016 10 28 - NASA's Ames Research Center - NASA Conducts ‘Out of Sight’ Drone Tests in Nevada_ZeCgMdaBrwM - transcript (automated).pdf","Transcript Link")</f>
        <v>Transcript Link</v>
      </c>
      <c r="M116" s="2" t="str">
        <f>HYPERLINK("https://files.afu.se/Downloads/Transcripts/0%20-%20Government/USA%20-%20NASA%20Ames%20RC/2016 10 28 - NASA's Ames Research Center - NASA Conducts ‘Out of Sight’ Drone Tests in Nevada_ZeCgMdaBrwM - transcript (automated).pdf","Transcript Link")</f>
        <v>Transcript Link</v>
      </c>
    </row>
    <row r="117" ht="195" spans="1:13">
      <c r="A117" s="1" t="s">
        <v>560</v>
      </c>
      <c r="B117" s="1" t="s">
        <v>13</v>
      </c>
      <c r="C117" s="4" t="s">
        <v>561</v>
      </c>
      <c r="D117" s="1" t="s">
        <v>562</v>
      </c>
      <c r="E117" s="1" t="s">
        <v>563</v>
      </c>
      <c r="F117" s="4" t="s">
        <v>17</v>
      </c>
      <c r="G117" s="1" t="s">
        <v>18</v>
      </c>
      <c r="H117" s="1" t="s">
        <v>19</v>
      </c>
      <c r="I117" s="1" t="s">
        <v>20</v>
      </c>
      <c r="J117" s="1" t="s">
        <v>564</v>
      </c>
      <c r="K117" s="1" t="s">
        <v>22</v>
      </c>
      <c r="L117" s="1" t="str">
        <f>HYPERLINK("https://files.afu.se/Downloads/Transcripts/0%20-%20Government/USA%20-%20NASA%20Ames%20RC/2016 10 24 - NASA's Ames Research Center - SOFIA  Astronomy from the Stratosphere_o6oiZxd6Es8 - transcript (automated).pdf","Transcript Link")</f>
        <v>Transcript Link</v>
      </c>
      <c r="M117" s="2" t="str">
        <f>HYPERLINK("https://files.afu.se/Downloads/Transcripts/0%20-%20Government/USA%20-%20NASA%20Ames%20RC/2016 10 24 - NASA's Ames Research Center - SOFIA  Astronomy from the Stratosphere_o6oiZxd6Es8 - transcript (automated).pdf","Transcript Link")</f>
        <v>Transcript Link</v>
      </c>
    </row>
    <row r="118" ht="195" spans="1:13">
      <c r="A118" s="1" t="s">
        <v>565</v>
      </c>
      <c r="B118" s="1" t="s">
        <v>13</v>
      </c>
      <c r="C118" s="4" t="s">
        <v>566</v>
      </c>
      <c r="D118" s="1" t="s">
        <v>567</v>
      </c>
      <c r="E118" s="1" t="s">
        <v>568</v>
      </c>
      <c r="F118" s="4" t="s">
        <v>17</v>
      </c>
      <c r="G118" s="1" t="s">
        <v>18</v>
      </c>
      <c r="H118" s="1" t="s">
        <v>19</v>
      </c>
      <c r="I118" s="1" t="s">
        <v>20</v>
      </c>
      <c r="J118" s="1" t="s">
        <v>569</v>
      </c>
      <c r="K118" s="1" t="s">
        <v>22</v>
      </c>
      <c r="L118" s="1" t="str">
        <f>HYPERLINK("https://files.afu.se/Downloads/Transcripts/0%20-%20Government/USA%20-%20NASA%20Ames%20RC/2016 10 15 - NASA's Ames Research Center - NASA's Mars Trek Software_3wWkUotHz8I - transcript (automated).pdf","Transcript Link")</f>
        <v>Transcript Link</v>
      </c>
      <c r="M118" s="2" t="str">
        <f>HYPERLINK("https://files.afu.se/Downloads/Transcripts/0%20-%20Government/USA%20-%20NASA%20Ames%20RC/2016 10 15 - NASA's Ames Research Center - NASA's Mars Trek Software_3wWkUotHz8I - transcript (automated).pdf","Transcript Link")</f>
        <v>Transcript Link</v>
      </c>
    </row>
    <row r="119" ht="195" spans="1:13">
      <c r="A119" s="1" t="s">
        <v>570</v>
      </c>
      <c r="B119" s="1" t="s">
        <v>13</v>
      </c>
      <c r="C119" s="4" t="s">
        <v>571</v>
      </c>
      <c r="D119" s="1" t="s">
        <v>572</v>
      </c>
      <c r="E119" s="1" t="s">
        <v>573</v>
      </c>
      <c r="F119" s="4" t="s">
        <v>17</v>
      </c>
      <c r="G119" s="1" t="s">
        <v>18</v>
      </c>
      <c r="H119" s="1" t="s">
        <v>19</v>
      </c>
      <c r="I119" s="1" t="s">
        <v>20</v>
      </c>
      <c r="J119" s="1" t="s">
        <v>574</v>
      </c>
      <c r="K119" s="1" t="s">
        <v>22</v>
      </c>
      <c r="L119" s="1" t="str">
        <f>HYPERLINK("https://files.afu.se/Downloads/Transcripts/0%20-%20Government/USA%20-%20NASA%20Ames%20RC/2016 09 29 - NASA's Ames Research Center - 40 Years of Safer Aviation Through Reporting_ZvnrjF3vnN4 - transcript (automated).pdf","Transcript Link")</f>
        <v>Transcript Link</v>
      </c>
      <c r="M119" s="2" t="str">
        <f>HYPERLINK("https://files.afu.se/Downloads/Transcripts/0%20-%20Government/USA%20-%20NASA%20Ames%20RC/2016 09 29 - NASA's Ames Research Center - 40 Years of Safer Aviation Through Reporting_ZvnrjF3vnN4 - transcript (automated).pdf","Transcript Link")</f>
        <v>Transcript Link</v>
      </c>
    </row>
    <row r="120" ht="300" spans="1:13">
      <c r="A120" s="1" t="s">
        <v>575</v>
      </c>
      <c r="B120" s="1" t="s">
        <v>13</v>
      </c>
      <c r="C120" s="4" t="s">
        <v>576</v>
      </c>
      <c r="D120" s="1" t="s">
        <v>577</v>
      </c>
      <c r="E120" s="1" t="s">
        <v>578</v>
      </c>
      <c r="F120" s="4" t="s">
        <v>17</v>
      </c>
      <c r="G120" s="1" t="s">
        <v>18</v>
      </c>
      <c r="H120" s="1" t="s">
        <v>19</v>
      </c>
      <c r="I120" s="1" t="s">
        <v>20</v>
      </c>
      <c r="J120" s="1" t="s">
        <v>579</v>
      </c>
      <c r="K120" s="1" t="s">
        <v>22</v>
      </c>
      <c r="L120" s="1" t="str">
        <f>HYPERLINK("https://files.afu.se/Downloads/Transcripts/0%20-%20Government/USA%20-%20NASA%20Ames%20RC/2016 03 21 - NASA's Ames Research Center - Animation  The Early Flash of an Exploding Star, Caught by Kepler_kLlILnQjGfc - transcript (automated).pdf","Transcript Link")</f>
        <v>Transcript Link</v>
      </c>
      <c r="M120" s="2" t="str">
        <f>HYPERLINK("https://files.afu.se/Downloads/Transcripts/0%20-%20Government/USA%20-%20NASA%20Ames%20RC/2016 03 21 - NASA's Ames Research Center - Animation  The Early Flash of an Exploding Star, Caught by Kepler_kLlILnQjGfc - transcript (automated).pdf","Transcript Link")</f>
        <v>Transcript Link</v>
      </c>
    </row>
    <row r="121" ht="195" spans="1:13">
      <c r="A121" s="1" t="s">
        <v>580</v>
      </c>
      <c r="B121" s="1" t="s">
        <v>13</v>
      </c>
      <c r="C121" s="4" t="s">
        <v>581</v>
      </c>
      <c r="D121" s="1" t="s">
        <v>582</v>
      </c>
      <c r="E121" s="1" t="s">
        <v>583</v>
      </c>
      <c r="F121" s="4" t="s">
        <v>17</v>
      </c>
      <c r="G121" s="1" t="s">
        <v>18</v>
      </c>
      <c r="H121" s="1" t="s">
        <v>19</v>
      </c>
      <c r="I121" s="1" t="s">
        <v>20</v>
      </c>
      <c r="J121" s="1" t="s">
        <v>584</v>
      </c>
      <c r="K121" s="1" t="s">
        <v>22</v>
      </c>
      <c r="L121" s="1" t="str">
        <f>HYPERLINK("https://files.afu.se/Downloads/Transcripts/0%20-%20Government/USA%20-%20NASA%20Ames%20RC/2016 03 10 - NASA's Ames Research Center - NASA Ames Participates in 5th Annual California Aerospace Week_5PrV0EDRtzw - transcript (automated).pdf","Transcript Link")</f>
        <v>Transcript Link</v>
      </c>
      <c r="M121" s="2" t="str">
        <f>HYPERLINK("https://files.afu.se/Downloads/Transcripts/0%20-%20Government/USA%20-%20NASA%20Ames%20RC/2016 03 10 - NASA's Ames Research Center - NASA Ames Participates in 5th Annual California Aerospace Week_5PrV0EDRtzw - transcript (automated).pdf","Transcript Link")</f>
        <v>Transcript Link</v>
      </c>
    </row>
    <row r="122" ht="195" spans="1:13">
      <c r="A122" s="1" t="s">
        <v>585</v>
      </c>
      <c r="B122" s="1" t="s">
        <v>13</v>
      </c>
      <c r="C122" s="4" t="s">
        <v>586</v>
      </c>
      <c r="D122" s="1" t="s">
        <v>587</v>
      </c>
      <c r="E122" s="1" t="s">
        <v>588</v>
      </c>
      <c r="F122" s="4" t="s">
        <v>17</v>
      </c>
      <c r="G122" s="1" t="s">
        <v>18</v>
      </c>
      <c r="H122" s="1" t="s">
        <v>19</v>
      </c>
      <c r="I122" s="1" t="s">
        <v>20</v>
      </c>
      <c r="J122" s="1" t="s">
        <v>589</v>
      </c>
      <c r="K122" s="1" t="s">
        <v>22</v>
      </c>
      <c r="L122" s="1" t="str">
        <f>HYPERLINK("https://files.afu.se/Downloads/Transcripts/0%20-%20Government/USA%20-%20NASA%20Ames%20RC/2016 03 04 - NASA's Ames Research Center - Administrator Bolden and Congressman Honda Visit NASA Ames_CJzGlZ08Df4 - transcript (automated).pdf","Transcript Link")</f>
        <v>Transcript Link</v>
      </c>
      <c r="M122" s="2" t="str">
        <f>HYPERLINK("https://files.afu.se/Downloads/Transcripts/0%20-%20Government/USA%20-%20NASA%20Ames%20RC/2016 03 04 - NASA's Ames Research Center - Administrator Bolden and Congressman Honda Visit NASA Ames_CJzGlZ08Df4 - transcript (automated).pdf","Transcript Link")</f>
        <v>Transcript Link</v>
      </c>
    </row>
    <row r="123" ht="195" spans="1:13">
      <c r="A123" s="1" t="s">
        <v>590</v>
      </c>
      <c r="B123" s="1" t="s">
        <v>13</v>
      </c>
      <c r="C123" s="4" t="s">
        <v>591</v>
      </c>
      <c r="D123" s="1" t="s">
        <v>592</v>
      </c>
      <c r="E123" s="1" t="s">
        <v>593</v>
      </c>
      <c r="F123" s="4" t="s">
        <v>17</v>
      </c>
      <c r="G123" s="1" t="s">
        <v>18</v>
      </c>
      <c r="H123" s="1" t="s">
        <v>19</v>
      </c>
      <c r="I123" s="1" t="s">
        <v>20</v>
      </c>
      <c r="J123" s="1" t="s">
        <v>594</v>
      </c>
      <c r="K123" s="1" t="s">
        <v>22</v>
      </c>
      <c r="L123" s="1" t="str">
        <f>HYPERLINK("https://files.afu.se/Downloads/Transcripts/0%20-%20Government/USA%20-%20NASA%20Ames%20RC/2016 02 03 - NASA's Ames Research Center - Second Life for Historic Hangar One Wood_Ad8b7HLwqjE - transcript (automated).pdf","Transcript Link")</f>
        <v>Transcript Link</v>
      </c>
      <c r="M123" s="2" t="str">
        <f>HYPERLINK("https://files.afu.se/Downloads/Transcripts/0%20-%20Government/USA%20-%20NASA%20Ames%20RC/2016 02 03 - NASA's Ames Research Center - Second Life for Historic Hangar One Wood_Ad8b7HLwqjE - transcript (automated).pdf","Transcript Link")</f>
        <v>Transcript Link</v>
      </c>
    </row>
    <row r="124" ht="330" spans="1:13">
      <c r="A124" s="1" t="s">
        <v>595</v>
      </c>
      <c r="B124" s="1" t="s">
        <v>13</v>
      </c>
      <c r="C124" s="4" t="s">
        <v>596</v>
      </c>
      <c r="D124" s="1" t="s">
        <v>597</v>
      </c>
      <c r="E124" s="1" t="s">
        <v>598</v>
      </c>
      <c r="F124" s="4" t="s">
        <v>17</v>
      </c>
      <c r="G124" s="1" t="s">
        <v>18</v>
      </c>
      <c r="H124" s="1" t="s">
        <v>19</v>
      </c>
      <c r="I124" s="1" t="s">
        <v>20</v>
      </c>
      <c r="J124" s="1" t="s">
        <v>599</v>
      </c>
      <c r="K124" s="1" t="s">
        <v>22</v>
      </c>
      <c r="L124" s="1" t="str">
        <f>HYPERLINK("https://files.afu.se/Downloads/Transcripts/0%20-%20Government/USA%20-%20NASA%20Ames%20RC/2015 12 18 - NASA's Ames Research Center - Dr. José Funes - Pensar El Comienzo y El Final del Universo_kRCYsbWbss8 - transcript (automated).pdf","Transcript Link")</f>
        <v>Transcript Link</v>
      </c>
      <c r="M124" s="2" t="str">
        <f>HYPERLINK("https://files.afu.se/Downloads/Transcripts/0%20-%20Government/USA%20-%20NASA%20Ames%20RC/2015 12 18 - NASA's Ames Research Center - Dr. José Funes - Pensar El Comienzo y El Final del Universo_kRCYsbWbss8 - transcript (automated).pdf","Transcript Link")</f>
        <v>Transcript Link</v>
      </c>
    </row>
    <row r="125" ht="195" spans="1:13">
      <c r="A125" s="1" t="s">
        <v>600</v>
      </c>
      <c r="B125" s="1" t="s">
        <v>13</v>
      </c>
      <c r="C125" s="4" t="s">
        <v>601</v>
      </c>
      <c r="D125" s="1" t="s">
        <v>602</v>
      </c>
      <c r="E125" s="1" t="s">
        <v>603</v>
      </c>
      <c r="F125" s="4" t="s">
        <v>17</v>
      </c>
      <c r="G125" s="1" t="s">
        <v>18</v>
      </c>
      <c r="H125" s="1" t="s">
        <v>19</v>
      </c>
      <c r="I125" s="1" t="s">
        <v>20</v>
      </c>
      <c r="J125" s="1" t="s">
        <v>604</v>
      </c>
      <c r="K125" s="1" t="s">
        <v>22</v>
      </c>
      <c r="L125" s="1" t="str">
        <f>HYPERLINK("https://files.afu.se/Downloads/Transcripts/0%20-%20Government/USA%20-%20NASA%20Ames%20RC/2015 12 16 - NASA's Ames Research Center - Patricia Parsons-Wingerter - Fractal-Based Mapping of Vascular Patterning__sRg0AJg2kg - transcript (automated).pdf","Transcript Link")</f>
        <v>Transcript Link</v>
      </c>
      <c r="M125" s="2" t="str">
        <f>HYPERLINK("https://files.afu.se/Downloads/Transcripts/0%20-%20Government/USA%20-%20NASA%20Ames%20RC/2015 12 16 - NASA's Ames Research Center - Patricia Parsons-Wingerter - Fractal-Based Mapping of Vascular Patterning__sRg0AJg2kg - transcript (automated).pdf","Transcript Link")</f>
        <v>Transcript Link</v>
      </c>
    </row>
    <row r="126" ht="195" spans="1:13">
      <c r="A126" s="1" t="s">
        <v>605</v>
      </c>
      <c r="B126" s="1" t="s">
        <v>13</v>
      </c>
      <c r="C126" s="4" t="s">
        <v>606</v>
      </c>
      <c r="D126" s="1" t="s">
        <v>607</v>
      </c>
      <c r="E126" s="1" t="s">
        <v>608</v>
      </c>
      <c r="F126" s="4" t="s">
        <v>17</v>
      </c>
      <c r="G126" s="1" t="s">
        <v>18</v>
      </c>
      <c r="H126" s="1" t="s">
        <v>19</v>
      </c>
      <c r="I126" s="1" t="s">
        <v>20</v>
      </c>
      <c r="J126" s="1" t="s">
        <v>609</v>
      </c>
      <c r="K126" s="1" t="s">
        <v>22</v>
      </c>
      <c r="L126" s="1" t="str">
        <f>HYPERLINK("https://files.afu.se/Downloads/Transcripts/0%20-%20Government/USA%20-%20NASA%20Ames%20RC/2015 12 11 - NASA's Ames Research Center - William Colburn - Destroy Saturn V! and other Apollo Topics_1JfGr5795p8 - transcript (automated).pdf","Transcript Link")</f>
        <v>Transcript Link</v>
      </c>
      <c r="M126" s="2" t="str">
        <f>HYPERLINK("https://files.afu.se/Downloads/Transcripts/0%20-%20Government/USA%20-%20NASA%20Ames%20RC/2015 12 11 - NASA's Ames Research Center - William Colburn - Destroy Saturn V! and other Apollo Topics_1JfGr5795p8 - transcript (automated).pdf","Transcript Link")</f>
        <v>Transcript Link</v>
      </c>
    </row>
    <row r="127" ht="195" spans="1:13">
      <c r="A127" s="1" t="s">
        <v>605</v>
      </c>
      <c r="B127" s="1" t="s">
        <v>13</v>
      </c>
      <c r="C127" s="4" t="s">
        <v>610</v>
      </c>
      <c r="D127" s="1" t="s">
        <v>611</v>
      </c>
      <c r="E127" s="1" t="s">
        <v>612</v>
      </c>
      <c r="F127" s="4" t="s">
        <v>17</v>
      </c>
      <c r="G127" s="1" t="s">
        <v>18</v>
      </c>
      <c r="H127" s="1" t="s">
        <v>19</v>
      </c>
      <c r="I127" s="1" t="s">
        <v>20</v>
      </c>
      <c r="J127" s="1" t="s">
        <v>613</v>
      </c>
      <c r="K127" s="1" t="s">
        <v>22</v>
      </c>
      <c r="L127" s="1" t="str">
        <f>HYPERLINK("https://files.afu.se/Downloads/Transcripts/0%20-%20Government/USA%20-%20NASA%20Ames%20RC/2015 12 11 - NASA's Ames Research Center - NASA Small Satellites to Demonstrate Swarm Communications and Autonomy_HnHCP589Dvg - transcript (automated).pdf","Transcript Link")</f>
        <v>Transcript Link</v>
      </c>
      <c r="M127" s="2" t="str">
        <f>HYPERLINK("https://files.afu.se/Downloads/Transcripts/0%20-%20Government/USA%20-%20NASA%20Ames%20RC/2015 12 11 - NASA's Ames Research Center - NASA Small Satellites to Demonstrate Swarm Communications and Autonomy_HnHCP589Dvg - transcript (automated).pdf","Transcript Link")</f>
        <v>Transcript Link</v>
      </c>
    </row>
    <row r="128" ht="210" spans="1:13">
      <c r="A128" s="1" t="s">
        <v>614</v>
      </c>
      <c r="B128" s="1" t="s">
        <v>13</v>
      </c>
      <c r="C128" s="4" t="s">
        <v>615</v>
      </c>
      <c r="D128" s="1" t="s">
        <v>616</v>
      </c>
      <c r="E128" s="1" t="s">
        <v>617</v>
      </c>
      <c r="F128" s="4" t="s">
        <v>17</v>
      </c>
      <c r="G128" s="1" t="s">
        <v>18</v>
      </c>
      <c r="H128" s="1" t="s">
        <v>19</v>
      </c>
      <c r="I128" s="1" t="s">
        <v>20</v>
      </c>
      <c r="J128" s="1" t="s">
        <v>618</v>
      </c>
      <c r="K128" s="1" t="s">
        <v>22</v>
      </c>
      <c r="L128" s="1" t="str">
        <f>HYPERLINK("https://files.afu.se/Downloads/Transcripts/0%20-%20Government/USA%20-%20NASA%20Ames%20RC/2015 12 09 - NASA's Ames Research Center - Justin Kasper - Sending a Probe Into the Atmosphere of Our Sun_z2pdkeBl2NA - transcript (automated).pdf","Transcript Link")</f>
        <v>Transcript Link</v>
      </c>
      <c r="M128" s="2" t="str">
        <f>HYPERLINK("https://files.afu.se/Downloads/Transcripts/0%20-%20Government/USA%20-%20NASA%20Ames%20RC/2015 12 09 - NASA's Ames Research Center - Justin Kasper - Sending a Probe Into the Atmosphere of Our Sun_z2pdkeBl2NA - transcript (automated).pdf","Transcript Link")</f>
        <v>Transcript Link</v>
      </c>
    </row>
    <row r="129" ht="195" spans="1:13">
      <c r="A129" s="1" t="s">
        <v>619</v>
      </c>
      <c r="B129" s="1" t="s">
        <v>13</v>
      </c>
      <c r="C129" s="4" t="s">
        <v>620</v>
      </c>
      <c r="D129" s="1" t="s">
        <v>621</v>
      </c>
      <c r="E129" s="1" t="s">
        <v>622</v>
      </c>
      <c r="F129" s="4" t="s">
        <v>17</v>
      </c>
      <c r="G129" s="1" t="s">
        <v>18</v>
      </c>
      <c r="H129" s="1" t="s">
        <v>19</v>
      </c>
      <c r="I129" s="1" t="s">
        <v>20</v>
      </c>
      <c r="J129" s="1" t="s">
        <v>623</v>
      </c>
      <c r="K129" s="1" t="s">
        <v>22</v>
      </c>
      <c r="L129" s="1" t="str">
        <f>HYPERLINK("https://files.afu.se/Downloads/Transcripts/0%20-%20Government/USA%20-%20NASA%20Ames%20RC/2015 12 01 - NASA's Ames Research Center - Tom Edwards  NASA Ames' Role in the Future of Exploration, Science and Aeronautics_wP2ymMd7g7U - transcript (automated).pdf","Transcript Link")</f>
        <v>Transcript Link</v>
      </c>
      <c r="M129" s="2" t="str">
        <f>HYPERLINK("https://files.afu.se/Downloads/Transcripts/0%20-%20Government/USA%20-%20NASA%20Ames%20RC/2015 12 01 - NASA's Ames Research Center - Tom Edwards  NASA Ames' Role in the Future of Exploration, Science and Aeronautics_wP2ymMd7g7U - transcript (automated).pdf","Transcript Link")</f>
        <v>Transcript Link</v>
      </c>
    </row>
    <row r="130" ht="195" spans="1:13">
      <c r="A130" s="1" t="s">
        <v>624</v>
      </c>
      <c r="B130" s="1" t="s">
        <v>13</v>
      </c>
      <c r="C130" s="4" t="s">
        <v>625</v>
      </c>
      <c r="D130" s="1" t="s">
        <v>626</v>
      </c>
      <c r="E130" s="1" t="s">
        <v>627</v>
      </c>
      <c r="F130" s="4" t="s">
        <v>17</v>
      </c>
      <c r="G130" s="1" t="s">
        <v>18</v>
      </c>
      <c r="H130" s="1" t="s">
        <v>19</v>
      </c>
      <c r="I130" s="1" t="s">
        <v>20</v>
      </c>
      <c r="J130" s="1" t="s">
        <v>628</v>
      </c>
      <c r="K130" s="1" t="s">
        <v>22</v>
      </c>
      <c r="L130" s="1" t="str">
        <f>HYPERLINK("https://files.afu.se/Downloads/Transcripts/0%20-%20Government/USA%20-%20NASA%20Ames%20RC/2015 11 27 - NASA's Ames Research Center - Dr. Rhea Seddon - Rats, Folks and Jellyfish  Studying Life in Space_Qtab-G_WU_k - transcript (automated).pdf","Transcript Link")</f>
        <v>Transcript Link</v>
      </c>
      <c r="M130" s="2" t="str">
        <f>HYPERLINK("https://files.afu.se/Downloads/Transcripts/0%20-%20Government/USA%20-%20NASA%20Ames%20RC/2015 11 27 - NASA's Ames Research Center - Dr. Rhea Seddon - Rats, Folks and Jellyfish  Studying Life in Space_Qtab-G_WU_k - transcript (automated).pdf","Transcript Link")</f>
        <v>Transcript Link</v>
      </c>
    </row>
    <row r="131" ht="210" spans="1:13">
      <c r="A131" s="1" t="s">
        <v>629</v>
      </c>
      <c r="B131" s="1" t="s">
        <v>13</v>
      </c>
      <c r="C131" s="4" t="s">
        <v>630</v>
      </c>
      <c r="D131" s="1" t="s">
        <v>631</v>
      </c>
      <c r="E131" s="1" t="s">
        <v>632</v>
      </c>
      <c r="F131" s="4" t="s">
        <v>17</v>
      </c>
      <c r="G131" s="1" t="s">
        <v>18</v>
      </c>
      <c r="H131" s="1" t="s">
        <v>19</v>
      </c>
      <c r="I131" s="1" t="s">
        <v>20</v>
      </c>
      <c r="J131" s="1" t="s">
        <v>633</v>
      </c>
      <c r="K131" s="1" t="s">
        <v>22</v>
      </c>
      <c r="L131" s="1" t="str">
        <f>HYPERLINK("https://files.afu.se/Downloads/Transcripts/0%20-%20Government/USA%20-%20NASA%20Ames%20RC/2015 11 19 - NASA's Ames Research Center - Robert Swan - Leadership on the Edge_atGarMy4TcM - transcript (automated).pdf","Transcript Link")</f>
        <v>Transcript Link</v>
      </c>
      <c r="M131" s="2" t="str">
        <f>HYPERLINK("https://files.afu.se/Downloads/Transcripts/0%20-%20Government/USA%20-%20NASA%20Ames%20RC/2015 11 19 - NASA's Ames Research Center - Robert Swan - Leadership on the Edge_atGarMy4TcM - transcript (automated).pdf","Transcript Link")</f>
        <v>Transcript Link</v>
      </c>
    </row>
    <row r="132" ht="195" spans="1:13">
      <c r="A132" s="1" t="s">
        <v>634</v>
      </c>
      <c r="B132" s="1" t="s">
        <v>13</v>
      </c>
      <c r="C132" s="4" t="s">
        <v>635</v>
      </c>
      <c r="D132" s="1" t="s">
        <v>636</v>
      </c>
      <c r="E132" s="1" t="s">
        <v>637</v>
      </c>
      <c r="F132" s="4" t="s">
        <v>17</v>
      </c>
      <c r="G132" s="1" t="s">
        <v>18</v>
      </c>
      <c r="H132" s="1" t="s">
        <v>19</v>
      </c>
      <c r="I132" s="1" t="s">
        <v>20</v>
      </c>
      <c r="J132" s="1" t="s">
        <v>638</v>
      </c>
      <c r="K132" s="1" t="s">
        <v>22</v>
      </c>
      <c r="L132" s="1" t="str">
        <f>HYPERLINK("https://files.afu.se/Downloads/Transcripts/0%20-%20Government/USA%20-%20NASA%20Ames%20RC/2015 11 17 - NASA's Ames Research Center - Dr. Temple Grandin - Helping Different Kinds of Minds Solve Problems__I8FqFgUtJg - transcript (automated).pdf","Transcript Link")</f>
        <v>Transcript Link</v>
      </c>
      <c r="M132" s="2" t="str">
        <f>HYPERLINK("https://files.afu.se/Downloads/Transcripts/0%20-%20Government/USA%20-%20NASA%20Ames%20RC/2015 11 17 - NASA's Ames Research Center - Dr. Temple Grandin - Helping Different Kinds of Minds Solve Problems__I8FqFgUtJg - transcript (automated).pdf","Transcript Link")</f>
        <v>Transcript Link</v>
      </c>
    </row>
    <row r="133" ht="195" spans="1:13">
      <c r="A133" s="1" t="s">
        <v>639</v>
      </c>
      <c r="B133" s="1" t="s">
        <v>13</v>
      </c>
      <c r="C133" s="4" t="s">
        <v>640</v>
      </c>
      <c r="D133" s="1" t="s">
        <v>641</v>
      </c>
      <c r="E133" s="1" t="s">
        <v>642</v>
      </c>
      <c r="F133" s="4" t="s">
        <v>17</v>
      </c>
      <c r="G133" s="1" t="s">
        <v>18</v>
      </c>
      <c r="H133" s="1" t="s">
        <v>19</v>
      </c>
      <c r="I133" s="1" t="s">
        <v>20</v>
      </c>
      <c r="J133" s="1" t="s">
        <v>643</v>
      </c>
      <c r="K133" s="1" t="s">
        <v>22</v>
      </c>
      <c r="L133" s="1">
        <v>0</v>
      </c>
      <c r="M133" s="2">
        <v>0</v>
      </c>
    </row>
    <row r="134" ht="195" spans="1:13">
      <c r="A134" s="1" t="s">
        <v>644</v>
      </c>
      <c r="B134" s="1" t="s">
        <v>13</v>
      </c>
      <c r="C134" s="4" t="s">
        <v>645</v>
      </c>
      <c r="D134" s="1" t="s">
        <v>646</v>
      </c>
      <c r="E134" s="1" t="s">
        <v>647</v>
      </c>
      <c r="F134" s="4" t="s">
        <v>17</v>
      </c>
      <c r="G134" s="1" t="s">
        <v>18</v>
      </c>
      <c r="H134" s="1" t="s">
        <v>19</v>
      </c>
      <c r="I134" s="1" t="s">
        <v>20</v>
      </c>
      <c r="J134" s="1" t="s">
        <v>648</v>
      </c>
      <c r="K134" s="1" t="s">
        <v>22</v>
      </c>
      <c r="L134" s="1" t="str">
        <f>HYPERLINK("https://files.afu.se/Downloads/Transcripts/0%20-%20Government/USA%20-%20NASA%20Ames%20RC/2015 11 07 - NASA's Ames Research Center - NACA Panel - The NACA  A Hundred Year Legacy_CB-a5orPQxo - transcript (automated).pdf","Transcript Link")</f>
        <v>Transcript Link</v>
      </c>
      <c r="M134" s="2" t="str">
        <f>HYPERLINK("https://files.afu.se/Downloads/Transcripts/0%20-%20Government/USA%20-%20NASA%20Ames%20RC/2015 11 07 - NASA's Ames Research Center - NACA Panel - The NACA  A Hundred Year Legacy_CB-a5orPQxo - transcript (automated).pdf","Transcript Link")</f>
        <v>Transcript Link</v>
      </c>
    </row>
    <row r="135" ht="195" spans="1:13">
      <c r="A135" s="1" t="s">
        <v>649</v>
      </c>
      <c r="B135" s="1" t="s">
        <v>13</v>
      </c>
      <c r="C135" s="4" t="s">
        <v>650</v>
      </c>
      <c r="D135" s="1" t="s">
        <v>651</v>
      </c>
      <c r="E135" s="1" t="s">
        <v>652</v>
      </c>
      <c r="F135" s="4" t="s">
        <v>17</v>
      </c>
      <c r="G135" s="1" t="s">
        <v>18</v>
      </c>
      <c r="H135" s="1" t="s">
        <v>19</v>
      </c>
      <c r="I135" s="1" t="s">
        <v>20</v>
      </c>
      <c r="J135" s="1" t="s">
        <v>653</v>
      </c>
      <c r="K135" s="1" t="s">
        <v>22</v>
      </c>
      <c r="L135" s="1" t="str">
        <f>HYPERLINK("https://files.afu.se/Downloads/Transcripts/0%20-%20Government/USA%20-%20NASA%20Ames%20RC/2015 11 04 - NASA's Ames Research Center - Chuck Duff - Taking the Rearview Mirror Test and Passing with Flying Colors!_WjMduf88jvw - transcript (automated).pdf","Transcript Link")</f>
        <v>Transcript Link</v>
      </c>
      <c r="M135" s="2" t="str">
        <f>HYPERLINK("https://files.afu.se/Downloads/Transcripts/0%20-%20Government/USA%20-%20NASA%20Ames%20RC/2015 11 04 - NASA's Ames Research Center - Chuck Duff - Taking the Rearview Mirror Test and Passing with Flying Colors!_WjMduf88jvw - transcript (automated).pdf","Transcript Link")</f>
        <v>Transcript Link</v>
      </c>
    </row>
    <row r="136" ht="225" spans="1:13">
      <c r="A136" s="1" t="s">
        <v>654</v>
      </c>
      <c r="B136" s="1" t="s">
        <v>13</v>
      </c>
      <c r="C136" s="4" t="s">
        <v>655</v>
      </c>
      <c r="D136" s="1" t="s">
        <v>656</v>
      </c>
      <c r="E136" s="1" t="s">
        <v>657</v>
      </c>
      <c r="F136" s="4" t="s">
        <v>17</v>
      </c>
      <c r="G136" s="1" t="s">
        <v>18</v>
      </c>
      <c r="H136" s="1" t="s">
        <v>19</v>
      </c>
      <c r="I136" s="1" t="s">
        <v>20</v>
      </c>
      <c r="J136" s="1" t="s">
        <v>658</v>
      </c>
      <c r="K136" s="1" t="s">
        <v>22</v>
      </c>
      <c r="L136" s="1" t="str">
        <f>HYPERLINK("https://files.afu.se/Downloads/Transcripts/0%20-%20Government/USA%20-%20NASA%20Ames%20RC/2015 10 30 - NASA's Ames Research Center - Kevin Reynolds - Affordable Airplanes  Modular Design and Additive Manufacturing_9UQ6zC0b8os - transcript (automated).pdf","Transcript Link")</f>
        <v>Transcript Link</v>
      </c>
      <c r="M136" s="2" t="str">
        <f>HYPERLINK("https://files.afu.se/Downloads/Transcripts/0%20-%20Government/USA%20-%20NASA%20Ames%20RC/2015 10 30 - NASA's Ames Research Center - Kevin Reynolds - Affordable Airplanes  Modular Design and Additive Manufacturing_9UQ6zC0b8os - transcript (automated).pdf","Transcript Link")</f>
        <v>Transcript Link</v>
      </c>
    </row>
    <row r="137" ht="195" spans="1:13">
      <c r="A137" s="1" t="s">
        <v>659</v>
      </c>
      <c r="B137" s="1" t="s">
        <v>13</v>
      </c>
      <c r="C137" s="4" t="s">
        <v>660</v>
      </c>
      <c r="D137" s="1" t="s">
        <v>661</v>
      </c>
      <c r="E137" s="1" t="s">
        <v>662</v>
      </c>
      <c r="F137" s="4" t="s">
        <v>17</v>
      </c>
      <c r="G137" s="1" t="s">
        <v>18</v>
      </c>
      <c r="H137" s="1" t="s">
        <v>19</v>
      </c>
      <c r="I137" s="1" t="s">
        <v>20</v>
      </c>
      <c r="J137" s="1" t="s">
        <v>663</v>
      </c>
      <c r="K137" s="1" t="s">
        <v>22</v>
      </c>
      <c r="L137" s="1">
        <v>0</v>
      </c>
      <c r="M137" s="2">
        <v>0</v>
      </c>
    </row>
    <row r="138" ht="195" spans="1:13">
      <c r="A138" s="1" t="s">
        <v>664</v>
      </c>
      <c r="B138" s="1" t="s">
        <v>13</v>
      </c>
      <c r="C138" s="4" t="s">
        <v>665</v>
      </c>
      <c r="D138" s="1" t="s">
        <v>666</v>
      </c>
      <c r="E138" s="1" t="s">
        <v>667</v>
      </c>
      <c r="F138" s="4" t="s">
        <v>17</v>
      </c>
      <c r="G138" s="1" t="s">
        <v>18</v>
      </c>
      <c r="H138" s="1" t="s">
        <v>19</v>
      </c>
      <c r="I138" s="1" t="s">
        <v>20</v>
      </c>
      <c r="J138" s="1" t="s">
        <v>668</v>
      </c>
      <c r="K138" s="1" t="s">
        <v>22</v>
      </c>
      <c r="L138" s="1" t="str">
        <f>HYPERLINK("https://files.afu.se/Downloads/Transcripts/0%20-%20Government/USA%20-%20NASA%20Ames%20RC/2015 10 23 - NASA's Ames Research Center - Dr. José Funes - A Cosmic End  From the Earth to the Universe_wbFaH6-He5g - transcript (automated).pdf","Transcript Link")</f>
        <v>Transcript Link</v>
      </c>
      <c r="M138" s="2" t="str">
        <f>HYPERLINK("https://files.afu.se/Downloads/Transcripts/0%20-%20Government/USA%20-%20NASA%20Ames%20RC/2015 10 23 - NASA's Ames Research Center - Dr. José Funes - A Cosmic End  From the Earth to the Universe_wbFaH6-He5g - transcript (automated).pdf","Transcript Link")</f>
        <v>Transcript Link</v>
      </c>
    </row>
    <row r="139" ht="225" spans="1:13">
      <c r="A139" s="1" t="s">
        <v>669</v>
      </c>
      <c r="B139" s="1" t="s">
        <v>13</v>
      </c>
      <c r="C139" s="4" t="s">
        <v>670</v>
      </c>
      <c r="D139" s="1" t="s">
        <v>671</v>
      </c>
      <c r="E139" s="1" t="s">
        <v>672</v>
      </c>
      <c r="F139" s="4" t="s">
        <v>17</v>
      </c>
      <c r="G139" s="1" t="s">
        <v>18</v>
      </c>
      <c r="H139" s="1" t="s">
        <v>19</v>
      </c>
      <c r="I139" s="1" t="s">
        <v>20</v>
      </c>
      <c r="J139" s="1" t="s">
        <v>673</v>
      </c>
      <c r="K139" s="1" t="s">
        <v>22</v>
      </c>
      <c r="L139" s="1" t="str">
        <f>HYPERLINK("https://files.afu.se/Downloads/Transcripts/0%20-%20Government/USA%20-%20NASA%20Ames%20RC/2015 10 21 - NASA's Ames Research Center - Dr. Ruth Globus - Flying Through the Ages  Rodent Research for Human Health_PE9ZwsZyaW0 - transcript (automated).pdf","Transcript Link")</f>
        <v>Transcript Link</v>
      </c>
      <c r="M139" s="2" t="str">
        <f>HYPERLINK("https://files.afu.se/Downloads/Transcripts/0%20-%20Government/USA%20-%20NASA%20Ames%20RC/2015 10 21 - NASA's Ames Research Center - Dr. Ruth Globus - Flying Through the Ages  Rodent Research for Human Health_PE9ZwsZyaW0 - transcript (automated).pdf","Transcript Link")</f>
        <v>Transcript Link</v>
      </c>
    </row>
    <row r="140" ht="195" spans="1:13">
      <c r="A140" s="1" t="s">
        <v>674</v>
      </c>
      <c r="B140" s="1" t="s">
        <v>13</v>
      </c>
      <c r="C140" s="4" t="s">
        <v>675</v>
      </c>
      <c r="D140" s="1" t="s">
        <v>676</v>
      </c>
      <c r="E140" s="1" t="s">
        <v>677</v>
      </c>
      <c r="F140" s="4" t="s">
        <v>17</v>
      </c>
      <c r="G140" s="1" t="s">
        <v>18</v>
      </c>
      <c r="H140" s="1" t="s">
        <v>19</v>
      </c>
      <c r="I140" s="1" t="s">
        <v>20</v>
      </c>
      <c r="J140" s="1" t="s">
        <v>678</v>
      </c>
      <c r="K140" s="1" t="s">
        <v>22</v>
      </c>
      <c r="L140" s="1">
        <v>0</v>
      </c>
      <c r="M140" s="2">
        <v>0</v>
      </c>
    </row>
    <row r="141" ht="285" spans="1:13">
      <c r="A141" s="1" t="s">
        <v>679</v>
      </c>
      <c r="B141" s="1" t="s">
        <v>13</v>
      </c>
      <c r="C141" s="4" t="s">
        <v>680</v>
      </c>
      <c r="D141" s="1" t="s">
        <v>681</v>
      </c>
      <c r="E141" s="1" t="s">
        <v>682</v>
      </c>
      <c r="F141" s="4" t="s">
        <v>17</v>
      </c>
      <c r="G141" s="1" t="s">
        <v>18</v>
      </c>
      <c r="H141" s="1" t="s">
        <v>19</v>
      </c>
      <c r="I141" s="1" t="s">
        <v>20</v>
      </c>
      <c r="J141" s="1" t="s">
        <v>683</v>
      </c>
      <c r="K141" s="1" t="s">
        <v>22</v>
      </c>
      <c r="L141" s="1" t="str">
        <f>HYPERLINK("https://files.afu.se/Downloads/Transcripts/0%20-%20Government/USA%20-%20NASA%20Ames%20RC/2015 10 14 - NASA's Ames Research Center - Christina Ngo  It's a Fluid World_2duMRHaR-no - transcript (automated).pdf","Transcript Link")</f>
        <v>Transcript Link</v>
      </c>
      <c r="M141" s="2" t="str">
        <f>HYPERLINK("https://files.afu.se/Downloads/Transcripts/0%20-%20Government/USA%20-%20NASA%20Ames%20RC/2015 10 14 - NASA's Ames Research Center - Christina Ngo  It's a Fluid World_2duMRHaR-no - transcript (automated).pdf","Transcript Link")</f>
        <v>Transcript Link</v>
      </c>
    </row>
    <row r="142" ht="255" spans="1:13">
      <c r="A142" s="1" t="s">
        <v>684</v>
      </c>
      <c r="B142" s="1" t="s">
        <v>13</v>
      </c>
      <c r="C142" s="4" t="s">
        <v>685</v>
      </c>
      <c r="D142" s="1" t="s">
        <v>686</v>
      </c>
      <c r="E142" s="1" t="s">
        <v>687</v>
      </c>
      <c r="F142" s="4" t="s">
        <v>17</v>
      </c>
      <c r="G142" s="1" t="s">
        <v>18</v>
      </c>
      <c r="H142" s="1" t="s">
        <v>19</v>
      </c>
      <c r="I142" s="1" t="s">
        <v>20</v>
      </c>
      <c r="J142" s="1" t="s">
        <v>688</v>
      </c>
      <c r="K142" s="1" t="s">
        <v>22</v>
      </c>
      <c r="L142" s="1" t="str">
        <f>HYPERLINK("https://files.afu.se/Downloads/Transcripts/0%20-%20Government/USA%20-%20NASA%20Ames%20RC/2015 10 07 - NASA's Ames Research Center - Dr. Lee Stone - Brain Function Through the Eyes of the Beholder_a0drVp5Ab1E - transcript (automated).pdf","Transcript Link")</f>
        <v>Transcript Link</v>
      </c>
      <c r="M142" s="2" t="str">
        <f>HYPERLINK("https://files.afu.se/Downloads/Transcripts/0%20-%20Government/USA%20-%20NASA%20Ames%20RC/2015 10 07 - NASA's Ames Research Center - Dr. Lee Stone - Brain Function Through the Eyes of the Beholder_a0drVp5Ab1E - transcript (automated).pdf","Transcript Link")</f>
        <v>Transcript Link</v>
      </c>
    </row>
    <row r="143" ht="195" spans="1:13">
      <c r="A143" s="1" t="s">
        <v>689</v>
      </c>
      <c r="B143" s="1" t="s">
        <v>13</v>
      </c>
      <c r="C143" s="4" t="s">
        <v>690</v>
      </c>
      <c r="D143" s="1" t="s">
        <v>691</v>
      </c>
      <c r="E143" s="1" t="s">
        <v>692</v>
      </c>
      <c r="F143" s="4" t="s">
        <v>17</v>
      </c>
      <c r="G143" s="1" t="s">
        <v>18</v>
      </c>
      <c r="H143" s="1" t="s">
        <v>19</v>
      </c>
      <c r="I143" s="1" t="s">
        <v>20</v>
      </c>
      <c r="J143" s="1" t="s">
        <v>693</v>
      </c>
      <c r="K143" s="1" t="s">
        <v>22</v>
      </c>
      <c r="L143" s="1" t="str">
        <f>HYPERLINK("https://files.afu.se/Downloads/Transcripts/0%20-%20Government/USA%20-%20NASA%20Ames%20RC/2015 10 06 - NASA's Ames Research Center - My Martian Moment  Dr. Chris McKay, Perchlorates on Mars_nAthdQpjFwg - transcript (automated).pdf","Transcript Link")</f>
        <v>Transcript Link</v>
      </c>
      <c r="M143" s="2" t="str">
        <f>HYPERLINK("https://files.afu.se/Downloads/Transcripts/0%20-%20Government/USA%20-%20NASA%20Ames%20RC/2015 10 06 - NASA's Ames Research Center - My Martian Moment  Dr. Chris McKay, Perchlorates on Mars_nAthdQpjFwg - transcript (automated).pdf","Transcript Link")</f>
        <v>Transcript Link</v>
      </c>
    </row>
    <row r="144" ht="210" spans="1:13">
      <c r="A144" s="1" t="s">
        <v>694</v>
      </c>
      <c r="B144" s="1" t="s">
        <v>13</v>
      </c>
      <c r="C144" s="4" t="s">
        <v>695</v>
      </c>
      <c r="D144" s="1" t="s">
        <v>696</v>
      </c>
      <c r="E144" s="1" t="s">
        <v>697</v>
      </c>
      <c r="F144" s="4" t="s">
        <v>17</v>
      </c>
      <c r="G144" s="1" t="s">
        <v>18</v>
      </c>
      <c r="H144" s="1" t="s">
        <v>19</v>
      </c>
      <c r="I144" s="1" t="s">
        <v>20</v>
      </c>
      <c r="J144" s="1" t="s">
        <v>698</v>
      </c>
      <c r="K144" s="1" t="s">
        <v>22</v>
      </c>
      <c r="L144" s="1" t="str">
        <f>HYPERLINK("https://files.afu.se/Downloads/Transcripts/0%20-%20Government/USA%20-%20NASA%20Ames%20RC/2015 10 01 - NASA's Ames Research Center - My Martian Moment - Dr. David Blake, CheMin_tOb9ryDc8Jc - transcript (automated).pdf","Transcript Link")</f>
        <v>Transcript Link</v>
      </c>
      <c r="M144" s="2" t="str">
        <f>HYPERLINK("https://files.afu.se/Downloads/Transcripts/0%20-%20Government/USA%20-%20NASA%20Ames%20RC/2015 10 01 - NASA's Ames Research Center - My Martian Moment - Dr. David Blake, CheMin_tOb9ryDc8Jc - transcript (automated).pdf","Transcript Link")</f>
        <v>Transcript Link</v>
      </c>
    </row>
    <row r="145" ht="210" spans="1:13">
      <c r="A145" s="1" t="s">
        <v>694</v>
      </c>
      <c r="B145" s="1" t="s">
        <v>13</v>
      </c>
      <c r="C145" s="4" t="s">
        <v>699</v>
      </c>
      <c r="D145" s="1" t="s">
        <v>700</v>
      </c>
      <c r="E145" s="1" t="s">
        <v>701</v>
      </c>
      <c r="F145" s="4" t="s">
        <v>17</v>
      </c>
      <c r="G145" s="1" t="s">
        <v>18</v>
      </c>
      <c r="H145" s="1" t="s">
        <v>19</v>
      </c>
      <c r="I145" s="1" t="s">
        <v>20</v>
      </c>
      <c r="J145" s="1" t="s">
        <v>702</v>
      </c>
      <c r="K145" s="1" t="s">
        <v>22</v>
      </c>
      <c r="L145" s="1" t="str">
        <f>HYPERLINK("https://files.afu.se/Downloads/Transcripts/0%20-%20Government/USA%20-%20NASA%20Ames%20RC/2015 10 01 - NASA's Ames Research Center - Andy Weir - The Martian  How Science Drove the Plot_KBtXuBuZPpQ - transcript (automated).pdf","Transcript Link")</f>
        <v>Transcript Link</v>
      </c>
      <c r="M145" s="2" t="str">
        <f>HYPERLINK("https://files.afu.se/Downloads/Transcripts/0%20-%20Government/USA%20-%20NASA%20Ames%20RC/2015 10 01 - NASA's Ames Research Center - Andy Weir - The Martian  How Science Drove the Plot_KBtXuBuZPpQ - transcript (automated).pdf","Transcript Link")</f>
        <v>Transcript Link</v>
      </c>
    </row>
    <row r="146" ht="195" spans="1:13">
      <c r="A146" s="1" t="s">
        <v>703</v>
      </c>
      <c r="B146" s="1" t="s">
        <v>13</v>
      </c>
      <c r="C146" s="4" t="s">
        <v>704</v>
      </c>
      <c r="D146" s="1" t="s">
        <v>705</v>
      </c>
      <c r="E146" s="1" t="s">
        <v>706</v>
      </c>
      <c r="F146" s="4" t="s">
        <v>17</v>
      </c>
      <c r="G146" s="1" t="s">
        <v>18</v>
      </c>
      <c r="H146" s="1" t="s">
        <v>19</v>
      </c>
      <c r="I146" s="1" t="s">
        <v>20</v>
      </c>
      <c r="J146" s="1" t="s">
        <v>707</v>
      </c>
      <c r="K146" s="1" t="s">
        <v>22</v>
      </c>
      <c r="L146" s="1" t="str">
        <f>HYPERLINK("https://files.afu.se/Downloads/Transcripts/0%20-%20Government/USA%20-%20NASA%20Ames%20RC/2015 08 07 - NASA's Ames Research Center - The Next Era of Aviation  Unmanned Aircraft Systems Traffic Management Convention_C7mNgxnodeM - transcript (automated).pdf","Transcript Link")</f>
        <v>Transcript Link</v>
      </c>
      <c r="M146" s="2" t="str">
        <f>HYPERLINK("https://files.afu.se/Downloads/Transcripts/0%20-%20Government/USA%20-%20NASA%20Ames%20RC/2015 08 07 - NASA's Ames Research Center - The Next Era of Aviation  Unmanned Aircraft Systems Traffic Management Convention_C7mNgxnodeM - transcript (automated).pdf","Transcript Link")</f>
        <v>Transcript Link</v>
      </c>
    </row>
    <row r="147" ht="225" spans="1:13">
      <c r="A147" s="1" t="s">
        <v>708</v>
      </c>
      <c r="B147" s="1" t="s">
        <v>13</v>
      </c>
      <c r="C147" s="4" t="s">
        <v>709</v>
      </c>
      <c r="D147" s="1" t="s">
        <v>710</v>
      </c>
      <c r="E147" s="1" t="s">
        <v>711</v>
      </c>
      <c r="F147" s="4" t="s">
        <v>17</v>
      </c>
      <c r="G147" s="1" t="s">
        <v>18</v>
      </c>
      <c r="H147" s="1" t="s">
        <v>19</v>
      </c>
      <c r="I147" s="1" t="s">
        <v>20</v>
      </c>
      <c r="J147" s="1" t="s">
        <v>712</v>
      </c>
      <c r="K147" s="1" t="s">
        <v>22</v>
      </c>
      <c r="L147" s="1" t="str">
        <f>HYPERLINK("https://files.afu.se/Downloads/Transcripts/0%20-%20Government/USA%20-%20NASA%20Ames%20RC/2015 07 23 - NASA's Ames Research Center - NASA’s Kepler Mission Discovers Bigger, Older Cousin to Earth_G_zcEgx1IgQ - transcript (automated).pdf","Transcript Link")</f>
        <v>Transcript Link</v>
      </c>
      <c r="M147" s="2" t="str">
        <f>HYPERLINK("https://files.afu.se/Downloads/Transcripts/0%20-%20Government/USA%20-%20NASA%20Ames%20RC/2015 07 23 - NASA's Ames Research Center - NASA’s Kepler Mission Discovers Bigger, Older Cousin to Earth_G_zcEgx1IgQ - transcript (automated).pdf","Transcript Link")</f>
        <v>Transcript Link</v>
      </c>
    </row>
    <row r="148" ht="315" spans="1:13">
      <c r="A148" s="1" t="s">
        <v>713</v>
      </c>
      <c r="B148" s="1" t="s">
        <v>13</v>
      </c>
      <c r="C148" s="4" t="s">
        <v>714</v>
      </c>
      <c r="D148" s="1" t="s">
        <v>715</v>
      </c>
      <c r="E148" s="1" t="s">
        <v>716</v>
      </c>
      <c r="F148" s="4" t="s">
        <v>17</v>
      </c>
      <c r="G148" s="1" t="s">
        <v>18</v>
      </c>
      <c r="H148" s="1" t="s">
        <v>19</v>
      </c>
      <c r="I148" s="1" t="s">
        <v>20</v>
      </c>
      <c r="J148" s="1" t="s">
        <v>717</v>
      </c>
      <c r="K148" s="1" t="s">
        <v>22</v>
      </c>
      <c r="L148" s="1" t="str">
        <f>HYPERLINK("https://files.afu.se/Downloads/Transcripts/0%20-%20Government/USA%20-%20NASA%20Ames%20RC/2015 06 17 - NASA's Ames Research Center - Mass measurement of a Mars-size exoplanet_rT6lqZiu1FM - transcript (automated).pdf","Transcript Link")</f>
        <v>Transcript Link</v>
      </c>
      <c r="M148" s="2" t="str">
        <f>HYPERLINK("https://files.afu.se/Downloads/Transcripts/0%20-%20Government/USA%20-%20NASA%20Ames%20RC/2015 06 17 - NASA's Ames Research Center - Mass measurement of a Mars-size exoplanet_rT6lqZiu1FM - transcript (automated).pdf","Transcript Link")</f>
        <v>Transcript Link</v>
      </c>
    </row>
    <row r="149" ht="195" spans="1:13">
      <c r="A149" s="1" t="s">
        <v>718</v>
      </c>
      <c r="B149" s="1" t="s">
        <v>13</v>
      </c>
      <c r="C149" s="4" t="s">
        <v>719</v>
      </c>
      <c r="D149" s="1" t="s">
        <v>720</v>
      </c>
      <c r="E149" s="1" t="s">
        <v>721</v>
      </c>
      <c r="F149" s="4" t="s">
        <v>17</v>
      </c>
      <c r="G149" s="1" t="s">
        <v>18</v>
      </c>
      <c r="H149" s="1" t="s">
        <v>19</v>
      </c>
      <c r="I149" s="1" t="s">
        <v>20</v>
      </c>
      <c r="J149" s="1" t="s">
        <v>722</v>
      </c>
      <c r="K149" s="1" t="s">
        <v>22</v>
      </c>
      <c r="L149" s="1" t="str">
        <f>HYPERLINK("https://files.afu.se/Downloads/Transcripts/0%20-%20Government/USA%20-%20NASA%20Ames%20RC/2015 05 14 - NASA's Ames Research Center - Kepler Observes Neptune Dance with Its Moons_Tw-q3uM_5_0 - transcript (automated).pdf","Transcript Link")</f>
        <v>Transcript Link</v>
      </c>
      <c r="M149" s="2" t="str">
        <f>HYPERLINK("https://files.afu.se/Downloads/Transcripts/0%20-%20Government/USA%20-%20NASA%20Ames%20RC/2015 05 14 - NASA's Ames Research Center - Kepler Observes Neptune Dance with Its Moons_Tw-q3uM_5_0 - transcript (automated).pdf","Transcript Link")</f>
        <v>Transcript Link</v>
      </c>
    </row>
    <row r="150" ht="210" spans="1:13">
      <c r="A150" s="1" t="s">
        <v>723</v>
      </c>
      <c r="B150" s="1" t="s">
        <v>13</v>
      </c>
      <c r="C150" s="4" t="s">
        <v>724</v>
      </c>
      <c r="D150" s="1" t="s">
        <v>725</v>
      </c>
      <c r="E150" s="1" t="s">
        <v>726</v>
      </c>
      <c r="F150" s="4" t="s">
        <v>17</v>
      </c>
      <c r="G150" s="1" t="s">
        <v>18</v>
      </c>
      <c r="H150" s="1" t="s">
        <v>19</v>
      </c>
      <c r="I150" s="1" t="s">
        <v>20</v>
      </c>
      <c r="J150" s="1" t="s">
        <v>727</v>
      </c>
      <c r="K150" s="1" t="s">
        <v>22</v>
      </c>
      <c r="L150" s="1" t="str">
        <f>HYPERLINK("https://files.afu.se/Downloads/Transcripts/0%20-%20Government/USA%20-%20NASA%20Ames%20RC/2015 04 07 - NASA's Ames Research Center - Transit graph_8v4SRfmoTuU - transcript (automated).pdf","Transcript Link")</f>
        <v>Transcript Link</v>
      </c>
      <c r="M150" s="2" t="str">
        <f>HYPERLINK("https://files.afu.se/Downloads/Transcripts/0%20-%20Government/USA%20-%20NASA%20Ames%20RC/2015 04 07 - NASA's Ames Research Center - Transit graph_8v4SRfmoTuU - transcript (automated).pdf","Transcript Link")</f>
        <v>Transcript Link</v>
      </c>
    </row>
    <row r="151" ht="210" spans="1:13">
      <c r="A151" s="1" t="s">
        <v>728</v>
      </c>
      <c r="B151" s="1" t="s">
        <v>13</v>
      </c>
      <c r="C151" s="4" t="s">
        <v>729</v>
      </c>
      <c r="D151" s="1" t="s">
        <v>730</v>
      </c>
      <c r="E151" s="1" t="s">
        <v>731</v>
      </c>
      <c r="F151" s="4" t="s">
        <v>17</v>
      </c>
      <c r="G151" s="1" t="s">
        <v>18</v>
      </c>
      <c r="H151" s="1" t="s">
        <v>19</v>
      </c>
      <c r="I151" s="1" t="s">
        <v>20</v>
      </c>
      <c r="J151" s="1" t="s">
        <v>732</v>
      </c>
      <c r="K151" s="1" t="s">
        <v>22</v>
      </c>
      <c r="L151" s="1" t="str">
        <f>HYPERLINK("https://files.afu.se/Downloads/Transcripts/0%20-%20Government/USA%20-%20NASA%20Ames%20RC/2015 03 19 - NASA's Ames Research Center - Rover Searches California Desert for Water to Simulate Future Lunar Missions_12FNULsMIFg - transcript (automated).pdf","Transcript Link")</f>
        <v>Transcript Link</v>
      </c>
      <c r="M151" s="2" t="str">
        <f>HYPERLINK("https://files.afu.se/Downloads/Transcripts/0%20-%20Government/USA%20-%20NASA%20Ames%20RC/2015 03 19 - NASA's Ames Research Center - Rover Searches California Desert for Water to Simulate Future Lunar Missions_12FNULsMIFg - transcript (automated).pdf","Transcript Link")</f>
        <v>Transcript Link</v>
      </c>
    </row>
    <row r="152" ht="195" spans="1:13">
      <c r="A152" s="1" t="s">
        <v>733</v>
      </c>
      <c r="B152" s="1" t="s">
        <v>13</v>
      </c>
      <c r="C152" s="4" t="s">
        <v>734</v>
      </c>
      <c r="D152" s="1" t="s">
        <v>735</v>
      </c>
      <c r="E152" s="1" t="s">
        <v>736</v>
      </c>
      <c r="F152" s="4" t="s">
        <v>17</v>
      </c>
      <c r="G152" s="1" t="s">
        <v>18</v>
      </c>
      <c r="H152" s="1" t="s">
        <v>19</v>
      </c>
      <c r="I152" s="1" t="s">
        <v>20</v>
      </c>
      <c r="J152" s="1" t="s">
        <v>737</v>
      </c>
      <c r="K152" s="1" t="s">
        <v>22</v>
      </c>
      <c r="L152" s="1" t="str">
        <f>HYPERLINK("https://files.afu.se/Downloads/Transcripts/0%20-%20Government/USA%20-%20NASA%20Ames%20RC/2015 01 26 - NASA's Ames Research Center - We Are Ames_v7GxXpH1kYA - transcript (automated).pdf","Transcript Link")</f>
        <v>Transcript Link</v>
      </c>
      <c r="M152" s="2" t="str">
        <f>HYPERLINK("https://files.afu.se/Downloads/Transcripts/0%20-%20Government/USA%20-%20NASA%20Ames%20RC/2015 01 26 - NASA's Ames Research Center - We Are Ames_v7GxXpH1kYA - transcript (automated).pdf","Transcript Link")</f>
        <v>Transcript Link</v>
      </c>
    </row>
    <row r="153" ht="210" spans="1:13">
      <c r="A153" s="1" t="s">
        <v>738</v>
      </c>
      <c r="B153" s="1" t="s">
        <v>13</v>
      </c>
      <c r="C153" s="4" t="s">
        <v>739</v>
      </c>
      <c r="D153" s="1" t="s">
        <v>740</v>
      </c>
      <c r="E153" s="1" t="s">
        <v>741</v>
      </c>
      <c r="F153" s="4" t="s">
        <v>17</v>
      </c>
      <c r="G153" s="1" t="s">
        <v>18</v>
      </c>
      <c r="H153" s="1" t="s">
        <v>19</v>
      </c>
      <c r="I153" s="1" t="s">
        <v>20</v>
      </c>
      <c r="J153" s="1" t="s">
        <v>742</v>
      </c>
      <c r="K153" s="1" t="s">
        <v>22</v>
      </c>
      <c r="L153" s="1" t="str">
        <f>HYPERLINK("https://files.afu.se/Downloads/Transcripts/0%20-%20Government/USA%20-%20NASA%20Ames%20RC/2014 12 03 - NASA's Ames Research Center - NASA Ames Contributes to Orion   EFT-1 Test Flight_9F4eexfsN8w - transcript (automated).pdf","Transcript Link")</f>
        <v>Transcript Link</v>
      </c>
      <c r="M153" s="2" t="str">
        <f>HYPERLINK("https://files.afu.se/Downloads/Transcripts/0%20-%20Government/USA%20-%20NASA%20Ames%20RC/2014 12 03 - NASA's Ames Research Center - NASA Ames Contributes to Orion   EFT-1 Test Flight_9F4eexfsN8w - transcript (automated).pdf","Transcript Link")</f>
        <v>Transcript Link</v>
      </c>
    </row>
    <row r="154" ht="195" spans="1:13">
      <c r="A154" s="1" t="s">
        <v>743</v>
      </c>
      <c r="B154" s="1" t="s">
        <v>13</v>
      </c>
      <c r="C154" s="4" t="s">
        <v>744</v>
      </c>
      <c r="D154" s="1" t="s">
        <v>745</v>
      </c>
      <c r="E154" s="1" t="s">
        <v>746</v>
      </c>
      <c r="F154" s="4" t="s">
        <v>17</v>
      </c>
      <c r="G154" s="1" t="s">
        <v>18</v>
      </c>
      <c r="H154" s="1" t="s">
        <v>19</v>
      </c>
      <c r="I154" s="1" t="s">
        <v>20</v>
      </c>
      <c r="J154" s="1" t="s">
        <v>747</v>
      </c>
      <c r="K154" s="1" t="s">
        <v>22</v>
      </c>
      <c r="L154" s="1" t="str">
        <f>HYPERLINK("https://files.afu.se/Downloads/Transcripts/0%20-%20Government/USA%20-%20NASA%20Ames%20RC/2014 11 21 - NASA's Ames Research Center - NASA Ames Celebrates 75th Anniversary with Open House_nJEGfsyu1FI - transcript (automated).pdf","Transcript Link")</f>
        <v>Transcript Link</v>
      </c>
      <c r="M154" s="2" t="str">
        <f>HYPERLINK("https://files.afu.se/Downloads/Transcripts/0%20-%20Government/USA%20-%20NASA%20Ames%20RC/2014 11 21 - NASA's Ames Research Center - NASA Ames Celebrates 75th Anniversary with Open House_nJEGfsyu1FI - transcript (automated).pdf","Transcript Link")</f>
        <v>Transcript Link</v>
      </c>
    </row>
    <row r="155" ht="240" spans="1:13">
      <c r="A155" s="1" t="s">
        <v>743</v>
      </c>
      <c r="B155" s="1" t="s">
        <v>13</v>
      </c>
      <c r="C155" s="4" t="s">
        <v>748</v>
      </c>
      <c r="D155" s="1" t="s">
        <v>749</v>
      </c>
      <c r="E155" s="1" t="s">
        <v>750</v>
      </c>
      <c r="F155" s="4" t="s">
        <v>17</v>
      </c>
      <c r="G155" s="1" t="s">
        <v>18</v>
      </c>
      <c r="H155" s="1" t="s">
        <v>19</v>
      </c>
      <c r="I155" s="1" t="s">
        <v>20</v>
      </c>
      <c r="J155" s="1" t="s">
        <v>751</v>
      </c>
      <c r="K155" s="1" t="s">
        <v>22</v>
      </c>
      <c r="L155" s="1" t="str">
        <f>HYPERLINK("https://files.afu.se/Downloads/Transcripts/0%20-%20Government/USA%20-%20NASA%20Ames%20RC/2014 11 21 - NASA's Ames Research Center - Dr. Jon Jenkins - Chasing Shadow Worlds  Exoplanets from Kepler &amp; Beyond_uasjP75H4eQ - transcript (automated).pdf","Transcript Link")</f>
        <v>Transcript Link</v>
      </c>
      <c r="M155" s="2" t="str">
        <f>HYPERLINK("https://files.afu.se/Downloads/Transcripts/0%20-%20Government/USA%20-%20NASA%20Ames%20RC/2014 11 21 - NASA's Ames Research Center - Dr. Jon Jenkins - Chasing Shadow Worlds  Exoplanets from Kepler &amp; Beyond_uasjP75H4eQ - transcript (automated).pdf","Transcript Link")</f>
        <v>Transcript Link</v>
      </c>
    </row>
    <row r="156" ht="210" spans="1:13">
      <c r="A156" s="1" t="s">
        <v>752</v>
      </c>
      <c r="B156" s="1" t="s">
        <v>13</v>
      </c>
      <c r="C156" s="4" t="s">
        <v>753</v>
      </c>
      <c r="D156" s="1" t="s">
        <v>754</v>
      </c>
      <c r="E156" s="1" t="s">
        <v>755</v>
      </c>
      <c r="F156" s="4" t="s">
        <v>17</v>
      </c>
      <c r="G156" s="1" t="s">
        <v>18</v>
      </c>
      <c r="H156" s="1" t="s">
        <v>19</v>
      </c>
      <c r="I156" s="1" t="s">
        <v>20</v>
      </c>
      <c r="J156" s="1" t="s">
        <v>756</v>
      </c>
      <c r="K156" s="1" t="s">
        <v>22</v>
      </c>
      <c r="L156" s="1" t="str">
        <f>HYPERLINK("https://files.afu.se/Downloads/Transcripts/0%20-%20Government/USA%20-%20NASA%20Ames%20RC/2014 11 05 - NASA's Ames Research Center - Dr. Harold  Sonny  White - Eagleworks Laboratories  Advanced Propulsion_Wokn7crjBbA - transcript (automated).pdf","Transcript Link")</f>
        <v>Transcript Link</v>
      </c>
      <c r="M156" s="2" t="str">
        <f>HYPERLINK("https://files.afu.se/Downloads/Transcripts/0%20-%20Government/USA%20-%20NASA%20Ames%20RC/2014 11 05 - NASA's Ames Research Center - Dr. Harold  Sonny  White - Eagleworks Laboratories  Advanced Propulsion_Wokn7crjBbA - transcript (automated).pdf","Transcript Link")</f>
        <v>Transcript Link</v>
      </c>
    </row>
    <row r="157" ht="285" spans="1:13">
      <c r="A157" s="1" t="s">
        <v>757</v>
      </c>
      <c r="B157" s="1" t="s">
        <v>13</v>
      </c>
      <c r="C157" s="4" t="s">
        <v>758</v>
      </c>
      <c r="D157" s="1" t="s">
        <v>759</v>
      </c>
      <c r="E157" s="1" t="s">
        <v>760</v>
      </c>
      <c r="F157" s="4" t="s">
        <v>17</v>
      </c>
      <c r="G157" s="1" t="s">
        <v>18</v>
      </c>
      <c r="H157" s="1" t="s">
        <v>19</v>
      </c>
      <c r="I157" s="1" t="s">
        <v>20</v>
      </c>
      <c r="J157" s="1" t="s">
        <v>761</v>
      </c>
      <c r="K157" s="1" t="s">
        <v>22</v>
      </c>
      <c r="L157" s="1" t="str">
        <f>HYPERLINK("https://files.afu.se/Downloads/Transcripts/0%20-%20Government/USA%20-%20NASA%20Ames%20RC/2014 10 29 - NASA's Ames Research Center - Dr. Laura Iraci - Up in the Air  Methane and Ozone Over California_rjxNZ3CwCFE - transcript (automated).pdf","Transcript Link")</f>
        <v>Transcript Link</v>
      </c>
      <c r="M157" s="2" t="str">
        <f>HYPERLINK("https://files.afu.se/Downloads/Transcripts/0%20-%20Government/USA%20-%20NASA%20Ames%20RC/2014 10 29 - NASA's Ames Research Center - Dr. Laura Iraci - Up in the Air  Methane and Ozone Over California_rjxNZ3CwCFE - transcript (automated).pdf","Transcript Link")</f>
        <v>Transcript Link</v>
      </c>
    </row>
    <row r="158" ht="225" spans="1:13">
      <c r="A158" s="1" t="s">
        <v>762</v>
      </c>
      <c r="B158" s="1" t="s">
        <v>13</v>
      </c>
      <c r="C158" s="4" t="s">
        <v>763</v>
      </c>
      <c r="D158" s="1" t="s">
        <v>764</v>
      </c>
      <c r="E158" s="1" t="s">
        <v>765</v>
      </c>
      <c r="F158" s="4" t="s">
        <v>17</v>
      </c>
      <c r="G158" s="1" t="s">
        <v>18</v>
      </c>
      <c r="H158" s="1" t="s">
        <v>19</v>
      </c>
      <c r="I158" s="1" t="s">
        <v>20</v>
      </c>
      <c r="J158" s="1" t="s">
        <v>766</v>
      </c>
      <c r="K158" s="1" t="s">
        <v>22</v>
      </c>
      <c r="L158" s="1" t="str">
        <f>HYPERLINK("https://files.afu.se/Downloads/Transcripts/0%20-%20Government/USA%20-%20NASA%20Ames%20RC/2014 10 08 - NASA's Ames Research Center - NASA Ames Bids Farewell to 2014 Summer Students_PR3vs8xpDr4 - transcript (automated).pdf","Transcript Link")</f>
        <v>Transcript Link</v>
      </c>
      <c r="M158" s="2" t="str">
        <f>HYPERLINK("https://files.afu.se/Downloads/Transcripts/0%20-%20Government/USA%20-%20NASA%20Ames%20RC/2014 10 08 - NASA's Ames Research Center - NASA Ames Bids Farewell to 2014 Summer Students_PR3vs8xpDr4 - transcript (automated).pdf","Transcript Link")</f>
        <v>Transcript Link</v>
      </c>
    </row>
    <row r="159" ht="240" spans="1:13">
      <c r="A159" s="1" t="s">
        <v>762</v>
      </c>
      <c r="B159" s="1" t="s">
        <v>13</v>
      </c>
      <c r="C159" s="4" t="s">
        <v>767</v>
      </c>
      <c r="D159" s="1" t="s">
        <v>768</v>
      </c>
      <c r="E159" s="1" t="s">
        <v>769</v>
      </c>
      <c r="F159" s="4" t="s">
        <v>17</v>
      </c>
      <c r="G159" s="1" t="s">
        <v>18</v>
      </c>
      <c r="H159" s="1" t="s">
        <v>19</v>
      </c>
      <c r="I159" s="1" t="s">
        <v>20</v>
      </c>
      <c r="J159" s="1" t="s">
        <v>770</v>
      </c>
      <c r="K159" s="1" t="s">
        <v>22</v>
      </c>
      <c r="L159" s="1" t="str">
        <f>HYPERLINK("https://files.afu.se/Downloads/Transcripts/0%20-%20Government/USA%20-%20NASA%20Ames%20RC/2014 10 08 - NASA's Ames Research Center - Dr. Josh Alwood - To the Bone  Spaceflight and the Skeletal System_0UGIb95onAc - transcript (automated).pdf","Transcript Link")</f>
        <v>Transcript Link</v>
      </c>
      <c r="M159" s="2" t="str">
        <f>HYPERLINK("https://files.afu.se/Downloads/Transcripts/0%20-%20Government/USA%20-%20NASA%20Ames%20RC/2014 10 08 - NASA's Ames Research Center - Dr. Josh Alwood - To the Bone  Spaceflight and the Skeletal System_0UGIb95onAc - transcript (automated).pdf","Transcript Link")</f>
        <v>Transcript Link</v>
      </c>
    </row>
    <row r="160" ht="240" spans="1:13">
      <c r="A160" s="1" t="s">
        <v>771</v>
      </c>
      <c r="B160" s="1" t="s">
        <v>13</v>
      </c>
      <c r="C160" s="4" t="s">
        <v>772</v>
      </c>
      <c r="D160" s="1" t="s">
        <v>773</v>
      </c>
      <c r="E160" s="1" t="s">
        <v>774</v>
      </c>
      <c r="F160" s="4" t="s">
        <v>17</v>
      </c>
      <c r="G160" s="1" t="s">
        <v>18</v>
      </c>
      <c r="H160" s="1" t="s">
        <v>19</v>
      </c>
      <c r="I160" s="1" t="s">
        <v>20</v>
      </c>
      <c r="J160" s="1" t="s">
        <v>775</v>
      </c>
      <c r="K160" s="1" t="s">
        <v>22</v>
      </c>
      <c r="L160" s="1" t="str">
        <f>HYPERLINK("https://files.afu.se/Downloads/Transcripts/0%20-%20Government/USA%20-%20NASA%20Ames%20RC/2014 10 01 - NASA's Ames Research Center - Dr. Jill Tarter - Searching for ET  An Investment in Our Long Future_iRkdPhhCdhw - transcript (automated).pdf","Transcript Link")</f>
        <v>Transcript Link</v>
      </c>
      <c r="M160" s="2" t="str">
        <f>HYPERLINK("https://files.afu.se/Downloads/Transcripts/0%20-%20Government/USA%20-%20NASA%20Ames%20RC/2014 10 01 - NASA's Ames Research Center - Dr. Jill Tarter - Searching for ET  An Investment in Our Long Future_iRkdPhhCdhw - transcript (automated).pdf","Transcript Link")</f>
        <v>Transcript Link</v>
      </c>
    </row>
    <row r="161" ht="225" spans="1:13">
      <c r="A161" s="1" t="s">
        <v>776</v>
      </c>
      <c r="B161" s="1" t="s">
        <v>13</v>
      </c>
      <c r="C161" s="4" t="s">
        <v>777</v>
      </c>
      <c r="D161" s="1" t="s">
        <v>778</v>
      </c>
      <c r="E161" s="1" t="s">
        <v>779</v>
      </c>
      <c r="F161" s="4" t="s">
        <v>17</v>
      </c>
      <c r="G161" s="1" t="s">
        <v>18</v>
      </c>
      <c r="H161" s="1" t="s">
        <v>19</v>
      </c>
      <c r="I161" s="1" t="s">
        <v>20</v>
      </c>
      <c r="J161" s="1" t="s">
        <v>780</v>
      </c>
      <c r="K161" s="1" t="s">
        <v>22</v>
      </c>
      <c r="L161" s="1" t="str">
        <f>HYPERLINK("https://files.afu.se/Downloads/Transcripts/0%20-%20Government/USA%20-%20NASA%20Ames%20RC/2014 09 24 - NASA's Ames Research Center - Dr. Ellen Stofan - NASA Science  Looking Outward, Inward and Homeward_mqnyw3GhJG0 - transcript (automated).pdf","Transcript Link")</f>
        <v>Transcript Link</v>
      </c>
      <c r="M161" s="2" t="str">
        <f>HYPERLINK("https://files.afu.se/Downloads/Transcripts/0%20-%20Government/USA%20-%20NASA%20Ames%20RC/2014 09 24 - NASA's Ames Research Center - Dr. Ellen Stofan - NASA Science  Looking Outward, Inward and Homeward_mqnyw3GhJG0 - transcript (automated).pdf","Transcript Link")</f>
        <v>Transcript Link</v>
      </c>
    </row>
    <row r="162" ht="255" spans="1:13">
      <c r="A162" s="1" t="s">
        <v>781</v>
      </c>
      <c r="B162" s="1" t="s">
        <v>13</v>
      </c>
      <c r="C162" s="4" t="s">
        <v>782</v>
      </c>
      <c r="D162" s="1" t="s">
        <v>783</v>
      </c>
      <c r="E162" s="1" t="s">
        <v>784</v>
      </c>
      <c r="F162" s="4" t="s">
        <v>17</v>
      </c>
      <c r="G162" s="1" t="s">
        <v>18</v>
      </c>
      <c r="H162" s="1" t="s">
        <v>19</v>
      </c>
      <c r="I162" s="1" t="s">
        <v>20</v>
      </c>
      <c r="J162" s="1" t="s">
        <v>785</v>
      </c>
      <c r="K162" s="1" t="s">
        <v>22</v>
      </c>
      <c r="L162" s="1" t="str">
        <f>HYPERLINK("https://files.afu.se/Downloads/Transcripts/0%20-%20Government/USA%20-%20NASA%20Ames%20RC/2014 09 17 - NASA's Ames Research Center - Rusty Schweickart - Dinosaur Syndrome Avoidance Project  How Gozit _UbI49-MwGvA - transcript (automated).pdf","Transcript Link")</f>
        <v>Transcript Link</v>
      </c>
      <c r="M162" s="2" t="str">
        <f>HYPERLINK("https://files.afu.se/Downloads/Transcripts/0%20-%20Government/USA%20-%20NASA%20Ames%20RC/2014 09 17 - NASA's Ames Research Center - Rusty Schweickart - Dinosaur Syndrome Avoidance Project  How Gozit _UbI49-MwGvA - transcript (automated).pdf","Transcript Link")</f>
        <v>Transcript Link</v>
      </c>
    </row>
    <row r="163" ht="300" spans="1:13">
      <c r="A163" s="1" t="s">
        <v>786</v>
      </c>
      <c r="B163" s="1" t="s">
        <v>13</v>
      </c>
      <c r="C163" s="4" t="s">
        <v>787</v>
      </c>
      <c r="D163" s="1" t="s">
        <v>788</v>
      </c>
      <c r="E163" s="1" t="s">
        <v>789</v>
      </c>
      <c r="F163" s="4" t="s">
        <v>17</v>
      </c>
      <c r="G163" s="1" t="s">
        <v>18</v>
      </c>
      <c r="H163" s="1" t="s">
        <v>19</v>
      </c>
      <c r="I163" s="1" t="s">
        <v>20</v>
      </c>
      <c r="J163" s="1" t="s">
        <v>790</v>
      </c>
      <c r="K163" s="1" t="s">
        <v>22</v>
      </c>
      <c r="L163" s="1" t="str">
        <f>HYPERLINK("https://files.afu.se/Downloads/Transcripts/0%20-%20Government/USA%20-%20NASA%20Ames%20RC/2014 09 10 - NASA's Ames Research Center - Brian Lewis - Skimming the Lunar Surface for Science  The LADEE Mission_vByxr6siqWk - transcript (automated).pdf","Transcript Link")</f>
        <v>Transcript Link</v>
      </c>
      <c r="M163" s="2" t="str">
        <f>HYPERLINK("https://files.afu.se/Downloads/Transcripts/0%20-%20Government/USA%20-%20NASA%20Ames%20RC/2014 09 10 - NASA's Ames Research Center - Brian Lewis - Skimming the Lunar Surface for Science  The LADEE Mission_vByxr6siqWk - transcript (automated).pdf","Transcript Link")</f>
        <v>Transcript Link</v>
      </c>
    </row>
    <row r="164" ht="330" spans="1:13">
      <c r="A164" s="1" t="s">
        <v>791</v>
      </c>
      <c r="B164" s="1" t="s">
        <v>13</v>
      </c>
      <c r="C164" s="4" t="s">
        <v>792</v>
      </c>
      <c r="D164" s="1" t="s">
        <v>793</v>
      </c>
      <c r="E164" s="1" t="s">
        <v>794</v>
      </c>
      <c r="F164" s="4" t="s">
        <v>17</v>
      </c>
      <c r="G164" s="1" t="s">
        <v>18</v>
      </c>
      <c r="H164" s="1" t="s">
        <v>19</v>
      </c>
      <c r="I164" s="1" t="s">
        <v>20</v>
      </c>
      <c r="J164" s="1" t="s">
        <v>795</v>
      </c>
      <c r="K164" s="1" t="s">
        <v>22</v>
      </c>
      <c r="L164" s="1" t="str">
        <f>HYPERLINK("https://files.afu.se/Downloads/Transcripts/0%20-%20Government/USA%20-%20NASA%20Ames%20RC/2014 09 03 - NASA's Ames Research Center - Dr. Robert Zubrin - Mars Direct  Humans to the Red Planet within a Decade_EKQSijn9FBs - transcript (automated).pdf","Transcript Link")</f>
        <v>Transcript Link</v>
      </c>
      <c r="M164" s="2" t="str">
        <f>HYPERLINK("https://files.afu.se/Downloads/Transcripts/0%20-%20Government/USA%20-%20NASA%20Ames%20RC/2014 09 03 - NASA's Ames Research Center - Dr. Robert Zubrin - Mars Direct  Humans to the Red Planet within a Decade_EKQSijn9FBs - transcript (automated).pdf","Transcript Link")</f>
        <v>Transcript Link</v>
      </c>
    </row>
    <row r="165" ht="300" spans="1:13">
      <c r="A165" s="1" t="s">
        <v>796</v>
      </c>
      <c r="B165" s="1" t="s">
        <v>13</v>
      </c>
      <c r="C165" s="4" t="s">
        <v>797</v>
      </c>
      <c r="D165" s="1" t="s">
        <v>798</v>
      </c>
      <c r="E165" s="1" t="s">
        <v>799</v>
      </c>
      <c r="F165" s="4" t="s">
        <v>17</v>
      </c>
      <c r="G165" s="1" t="s">
        <v>18</v>
      </c>
      <c r="H165" s="1" t="s">
        <v>19</v>
      </c>
      <c r="I165" s="1" t="s">
        <v>20</v>
      </c>
      <c r="J165" s="1" t="s">
        <v>800</v>
      </c>
      <c r="K165" s="1" t="s">
        <v>22</v>
      </c>
      <c r="L165" s="1">
        <v>0</v>
      </c>
      <c r="M165" s="2">
        <v>0</v>
      </c>
    </row>
    <row r="166" ht="345" spans="1:13">
      <c r="A166" s="1" t="s">
        <v>801</v>
      </c>
      <c r="B166" s="1" t="s">
        <v>13</v>
      </c>
      <c r="C166" s="4" t="s">
        <v>802</v>
      </c>
      <c r="D166" s="1" t="s">
        <v>803</v>
      </c>
      <c r="E166" s="1" t="s">
        <v>804</v>
      </c>
      <c r="F166" s="4" t="s">
        <v>17</v>
      </c>
      <c r="G166" s="1" t="s">
        <v>18</v>
      </c>
      <c r="H166" s="1" t="s">
        <v>19</v>
      </c>
      <c r="I166" s="1" t="s">
        <v>20</v>
      </c>
      <c r="J166" s="1" t="s">
        <v>805</v>
      </c>
      <c r="K166" s="1" t="s">
        <v>22</v>
      </c>
      <c r="L166" s="1" t="str">
        <f>HYPERLINK("https://files.afu.se/Downloads/Transcripts/0%20-%20Government/USA%20-%20NASA%20Ames%20RC/2014 08 20 - NASA's Ames Research Center - Lewis Braxton III - Lessons Learned Enroute to Becoming Center Deputy Director_uk6q0KHW3tQ - transcript (automated).pdf","Transcript Link")</f>
        <v>Transcript Link</v>
      </c>
      <c r="M166" s="2" t="str">
        <f>HYPERLINK("https://files.afu.se/Downloads/Transcripts/0%20-%20Government/USA%20-%20NASA%20Ames%20RC/2014 08 20 - NASA's Ames Research Center - Lewis Braxton III - Lessons Learned Enroute to Becoming Center Deputy Director_uk6q0KHW3tQ - transcript (automated).pdf","Transcript Link")</f>
        <v>Transcript Link</v>
      </c>
    </row>
    <row r="167" ht="375" spans="1:13">
      <c r="A167" s="1" t="s">
        <v>806</v>
      </c>
      <c r="B167" s="1" t="s">
        <v>13</v>
      </c>
      <c r="C167" s="4" t="s">
        <v>807</v>
      </c>
      <c r="D167" s="1" t="s">
        <v>808</v>
      </c>
      <c r="E167" s="1" t="s">
        <v>809</v>
      </c>
      <c r="F167" s="4" t="s">
        <v>17</v>
      </c>
      <c r="G167" s="1" t="s">
        <v>18</v>
      </c>
      <c r="H167" s="1" t="s">
        <v>19</v>
      </c>
      <c r="I167" s="1" t="s">
        <v>20</v>
      </c>
      <c r="J167" s="1" t="s">
        <v>810</v>
      </c>
      <c r="K167" s="1" t="s">
        <v>22</v>
      </c>
      <c r="L167" s="1" t="str">
        <f>HYPERLINK("https://files.afu.se/Downloads/Transcripts/0%20-%20Government/USA%20-%20NASA%20Ames%20RC/2014 08 13 - NASA's Ames Research Center - Salman Khan - Khan Academy  Education Reimagined_tZWjIGbZAQ8 - transcript (automated).pdf","Transcript Link")</f>
        <v>Transcript Link</v>
      </c>
      <c r="M167" s="2" t="str">
        <f>HYPERLINK("https://files.afu.se/Downloads/Transcripts/0%20-%20Government/USA%20-%20NASA%20Ames%20RC/2014 08 13 - NASA's Ames Research Center - Salman Khan - Khan Academy  Education Reimagined_tZWjIGbZAQ8 - transcript (automated).pdf","Transcript Link")</f>
        <v>Transcript Link</v>
      </c>
    </row>
    <row r="168" ht="255" spans="1:13">
      <c r="A168" s="1" t="s">
        <v>811</v>
      </c>
      <c r="B168" s="1" t="s">
        <v>13</v>
      </c>
      <c r="C168" s="4" t="s">
        <v>812</v>
      </c>
      <c r="D168" s="1" t="s">
        <v>813</v>
      </c>
      <c r="E168" s="1" t="s">
        <v>814</v>
      </c>
      <c r="F168" s="4" t="s">
        <v>17</v>
      </c>
      <c r="G168" s="1" t="s">
        <v>18</v>
      </c>
      <c r="H168" s="1" t="s">
        <v>19</v>
      </c>
      <c r="I168" s="1" t="s">
        <v>20</v>
      </c>
      <c r="J168" s="1" t="s">
        <v>815</v>
      </c>
      <c r="K168" s="1" t="s">
        <v>22</v>
      </c>
      <c r="L168" s="1" t="str">
        <f>HYPERLINK("https://files.afu.se/Downloads/Transcripts/0%20-%20Government/USA%20-%20NASA%20Ames%20RC/2014 08 07 - NASA's Ames Research Center - Dr. Craig Venter - Life at the Speed of Light_mVkPgOg7hAw - transcript (automated).pdf","Transcript Link")</f>
        <v>Transcript Link</v>
      </c>
      <c r="M168" s="2" t="str">
        <f>HYPERLINK("https://files.afu.se/Downloads/Transcripts/0%20-%20Government/USA%20-%20NASA%20Ames%20RC/2014 08 07 - NASA's Ames Research Center - Dr. Craig Venter - Life at the Speed of Light_mVkPgOg7hAw - transcript (automated).pdf","Transcript Link")</f>
        <v>Transcript Link</v>
      </c>
    </row>
    <row r="169" ht="285" spans="1:13">
      <c r="A169" s="1" t="s">
        <v>816</v>
      </c>
      <c r="B169" s="1" t="s">
        <v>13</v>
      </c>
      <c r="C169" s="4" t="s">
        <v>817</v>
      </c>
      <c r="D169" s="1" t="s">
        <v>818</v>
      </c>
      <c r="E169" s="1" t="s">
        <v>819</v>
      </c>
      <c r="F169" s="4" t="s">
        <v>17</v>
      </c>
      <c r="G169" s="1" t="s">
        <v>18</v>
      </c>
      <c r="H169" s="1" t="s">
        <v>19</v>
      </c>
      <c r="I169" s="1" t="s">
        <v>20</v>
      </c>
      <c r="J169" s="1" t="s">
        <v>820</v>
      </c>
      <c r="K169" s="1" t="s">
        <v>22</v>
      </c>
      <c r="L169" s="1" t="str">
        <f>HYPERLINK("https://files.afu.se/Downloads/Transcripts/0%20-%20Government/USA%20-%20NASA%20Ames%20RC/2014 07 30 - NASA's Ames Research Center - Robert Carvalho - Pursuing the Mysteries of the Sun  The IRIS Mission_kFcRNj0OKWk - transcript (automated).pdf","Transcript Link")</f>
        <v>Transcript Link</v>
      </c>
      <c r="M169" s="2" t="str">
        <f>HYPERLINK("https://files.afu.se/Downloads/Transcripts/0%20-%20Government/USA%20-%20NASA%20Ames%20RC/2014 07 30 - NASA's Ames Research Center - Robert Carvalho - Pursuing the Mysteries of the Sun  The IRIS Mission_kFcRNj0OKWk - transcript (automated).pdf","Transcript Link")</f>
        <v>Transcript Link</v>
      </c>
    </row>
    <row r="170" ht="409.5" spans="1:13">
      <c r="A170" s="1" t="s">
        <v>816</v>
      </c>
      <c r="B170" s="1" t="s">
        <v>13</v>
      </c>
      <c r="C170" s="4" t="s">
        <v>821</v>
      </c>
      <c r="D170" s="1" t="s">
        <v>822</v>
      </c>
      <c r="E170" s="1" t="s">
        <v>823</v>
      </c>
      <c r="F170" s="4" t="s">
        <v>17</v>
      </c>
      <c r="G170" s="1" t="s">
        <v>18</v>
      </c>
      <c r="H170" s="1" t="s">
        <v>19</v>
      </c>
      <c r="I170" s="1" t="s">
        <v>20</v>
      </c>
      <c r="J170" s="1" t="s">
        <v>824</v>
      </c>
      <c r="K170" s="1" t="s">
        <v>22</v>
      </c>
      <c r="L170" s="1" t="str">
        <f>HYPERLINK("https://files.afu.se/Downloads/Transcripts/0%20-%20Government/USA%20-%20NASA%20Ames%20RC/2014 07 30 - NASA's Ames Research Center - Dr. Ethiraj Venkatapathy - Mary Poppins Approach to Human Mars Mission EDL_4ulmgEcsx-c - transcript (automated).pdf","Transcript Link")</f>
        <v>Transcript Link</v>
      </c>
      <c r="M170" s="2" t="str">
        <f>HYPERLINK("https://files.afu.se/Downloads/Transcripts/0%20-%20Government/USA%20-%20NASA%20Ames%20RC/2014 07 30 - NASA's Ames Research Center - Dr. Ethiraj Venkatapathy - Mary Poppins Approach to Human Mars Mission EDL_4ulmgEcsx-c - transcript (automated).pdf","Transcript Link")</f>
        <v>Transcript Link</v>
      </c>
    </row>
    <row r="171" ht="409.5" spans="1:13">
      <c r="A171" s="1" t="s">
        <v>825</v>
      </c>
      <c r="B171" s="1" t="s">
        <v>13</v>
      </c>
      <c r="C171" s="4" t="s">
        <v>826</v>
      </c>
      <c r="D171" s="1" t="s">
        <v>827</v>
      </c>
      <c r="E171" s="1" t="s">
        <v>828</v>
      </c>
      <c r="F171" s="4" t="s">
        <v>17</v>
      </c>
      <c r="G171" s="1" t="s">
        <v>18</v>
      </c>
      <c r="H171" s="1" t="s">
        <v>19</v>
      </c>
      <c r="I171" s="1" t="s">
        <v>20</v>
      </c>
      <c r="J171" s="1" t="s">
        <v>829</v>
      </c>
      <c r="K171" s="1" t="s">
        <v>22</v>
      </c>
      <c r="L171" s="1">
        <v>0</v>
      </c>
      <c r="M171" s="2">
        <v>0</v>
      </c>
    </row>
    <row r="172" ht="195" spans="1:13">
      <c r="A172" s="1" t="s">
        <v>830</v>
      </c>
      <c r="B172" s="1" t="s">
        <v>13</v>
      </c>
      <c r="C172" s="4" t="s">
        <v>831</v>
      </c>
      <c r="D172" s="1" t="s">
        <v>832</v>
      </c>
      <c r="E172" s="1" t="s">
        <v>833</v>
      </c>
      <c r="F172" s="4" t="s">
        <v>17</v>
      </c>
      <c r="G172" s="1" t="s">
        <v>18</v>
      </c>
      <c r="H172" s="1" t="s">
        <v>19</v>
      </c>
      <c r="I172" s="1" t="s">
        <v>20</v>
      </c>
      <c r="J172" s="1" t="s">
        <v>834</v>
      </c>
      <c r="K172" s="1" t="s">
        <v>22</v>
      </c>
      <c r="L172" s="1" t="str">
        <f>HYPERLINK("https://files.afu.se/Downloads/Transcripts/0%20-%20Government/USA%20-%20NASA%20Ames%20RC/2014 07 22 - NASA's Ames Research Center - Space Station Program Managers Visit NASA Ames_hex_PX4_YoA - transcript (automated).pdf","Transcript Link")</f>
        <v>Transcript Link</v>
      </c>
      <c r="M172" s="2" t="str">
        <f>HYPERLINK("https://files.afu.se/Downloads/Transcripts/0%20-%20Government/USA%20-%20NASA%20Ames%20RC/2014 07 22 - NASA's Ames Research Center - Space Station Program Managers Visit NASA Ames_hex_PX4_YoA - transcript (automated).pdf","Transcript Link")</f>
        <v>Transcript Link</v>
      </c>
    </row>
    <row r="173" ht="195" spans="1:13">
      <c r="A173" s="1" t="s">
        <v>835</v>
      </c>
      <c r="B173" s="1" t="s">
        <v>13</v>
      </c>
      <c r="C173" s="4" t="s">
        <v>836</v>
      </c>
      <c r="D173" s="1" t="s">
        <v>837</v>
      </c>
      <c r="E173" s="1" t="s">
        <v>838</v>
      </c>
      <c r="F173" s="4" t="s">
        <v>17</v>
      </c>
      <c r="G173" s="1" t="s">
        <v>18</v>
      </c>
      <c r="H173" s="1" t="s">
        <v>19</v>
      </c>
      <c r="I173" s="1" t="s">
        <v>20</v>
      </c>
      <c r="J173" s="1" t="s">
        <v>839</v>
      </c>
      <c r="K173" s="1" t="s">
        <v>22</v>
      </c>
      <c r="L173" s="1" t="str">
        <f>HYPERLINK("https://files.afu.se/Downloads/Transcripts/0%20-%20Government/USA%20-%20NASA%20Ames%20RC/2014 07 17 - NASA's Ames Research Center - Studying Life in Space_HX2Q8RdW6-k - transcript (automated).pdf","Transcript Link")</f>
        <v>Transcript Link</v>
      </c>
      <c r="M173" s="2" t="str">
        <f>HYPERLINK("https://files.afu.se/Downloads/Transcripts/0%20-%20Government/USA%20-%20NASA%20Ames%20RC/2014 07 17 - NASA's Ames Research Center - Studying Life in Space_HX2Q8RdW6-k - transcript (automated).pdf","Transcript Link")</f>
        <v>Transcript Link</v>
      </c>
    </row>
    <row r="174" ht="195" spans="1:13">
      <c r="A174" s="1" t="s">
        <v>840</v>
      </c>
      <c r="B174" s="1" t="s">
        <v>13</v>
      </c>
      <c r="C174" s="4" t="s">
        <v>841</v>
      </c>
      <c r="D174" s="1" t="s">
        <v>842</v>
      </c>
      <c r="E174" s="1" t="s">
        <v>843</v>
      </c>
      <c r="F174" s="4" t="s">
        <v>17</v>
      </c>
      <c r="G174" s="1" t="s">
        <v>18</v>
      </c>
      <c r="H174" s="1" t="s">
        <v>19</v>
      </c>
      <c r="I174" s="1" t="s">
        <v>20</v>
      </c>
      <c r="J174" s="1" t="s">
        <v>844</v>
      </c>
      <c r="K174" s="1" t="s">
        <v>22</v>
      </c>
      <c r="L174" s="1" t="str">
        <f>HYPERLINK("https://files.afu.se/Downloads/Transcripts/0%20-%20Government/USA%20-%20NASA%20Ames%20RC/2014 06 12 - NASA's Ames Research Center - Ames Research Center Tests World Cup Soccer Ball_PH7cbLfxmbM - transcript (automated).pdf","Transcript Link")</f>
        <v>Transcript Link</v>
      </c>
      <c r="M174" s="2" t="str">
        <f>HYPERLINK("https://files.afu.se/Downloads/Transcripts/0%20-%20Government/USA%20-%20NASA%20Ames%20RC/2014 06 12 - NASA's Ames Research Center - Ames Research Center Tests World Cup Soccer Ball_PH7cbLfxmbM - transcript (automated).pdf","Transcript Link")</f>
        <v>Transcript Link</v>
      </c>
    </row>
    <row r="175" ht="210" spans="1:13">
      <c r="A175" s="1" t="s">
        <v>845</v>
      </c>
      <c r="B175" s="1" t="s">
        <v>13</v>
      </c>
      <c r="C175" s="4" t="s">
        <v>846</v>
      </c>
      <c r="D175" s="1" t="s">
        <v>847</v>
      </c>
      <c r="E175" s="1" t="s">
        <v>848</v>
      </c>
      <c r="F175" s="4" t="s">
        <v>17</v>
      </c>
      <c r="G175" s="1" t="s">
        <v>18</v>
      </c>
      <c r="H175" s="1" t="s">
        <v>19</v>
      </c>
      <c r="I175" s="1" t="s">
        <v>20</v>
      </c>
      <c r="J175" s="1" t="s">
        <v>849</v>
      </c>
      <c r="K175" s="1" t="s">
        <v>22</v>
      </c>
      <c r="L175" s="1" t="str">
        <f>HYPERLINK("https://files.afu.se/Downloads/Transcripts/0%20-%20Government/USA%20-%20NASA%20Ames%20RC/2014 05 28 - NASA's Ames Research Center - NASA Ames Participates in Maker Faire and Solid Conference_2clCy2J3ClA - transcript (automated).pdf","Transcript Link")</f>
        <v>Transcript Link</v>
      </c>
      <c r="M175" s="2" t="str">
        <f>HYPERLINK("https://files.afu.se/Downloads/Transcripts/0%20-%20Government/USA%20-%20NASA%20Ames%20RC/2014 05 28 - NASA's Ames Research Center - NASA Ames Participates in Maker Faire and Solid Conference_2clCy2J3ClA - transcript (automated).pdf","Transcript Link")</f>
        <v>Transcript Link</v>
      </c>
    </row>
    <row r="176" ht="195" spans="1:13">
      <c r="A176" s="1" t="s">
        <v>850</v>
      </c>
      <c r="B176" s="1" t="s">
        <v>13</v>
      </c>
      <c r="C176" s="4" t="s">
        <v>851</v>
      </c>
      <c r="D176" s="1" t="s">
        <v>852</v>
      </c>
      <c r="E176" s="1" t="s">
        <v>853</v>
      </c>
      <c r="F176" s="4" t="s">
        <v>17</v>
      </c>
      <c r="G176" s="1" t="s">
        <v>18</v>
      </c>
      <c r="H176" s="1" t="s">
        <v>19</v>
      </c>
      <c r="I176" s="1" t="s">
        <v>20</v>
      </c>
      <c r="J176" s="1" t="s">
        <v>854</v>
      </c>
      <c r="K176" s="1" t="s">
        <v>22</v>
      </c>
      <c r="L176" s="1" t="str">
        <f>HYPERLINK("https://files.afu.se/Downloads/Transcripts/0%20-%20Government/USA%20-%20NASA%20Ames%20RC/2014 05 02 - NASA's Ames Research Center - NASA Ames Celebrates 2014 Take Your Child to Work Day_whvH26v4F1s - transcript (automated).pdf","Transcript Link")</f>
        <v>Transcript Link</v>
      </c>
      <c r="M176" s="2" t="str">
        <f>HYPERLINK("https://files.afu.se/Downloads/Transcripts/0%20-%20Government/USA%20-%20NASA%20Ames%20RC/2014 05 02 - NASA's Ames Research Center - NASA Ames Celebrates 2014 Take Your Child to Work Day_whvH26v4F1s - transcript (automated).pdf","Transcript Link")</f>
        <v>Transcript Link</v>
      </c>
    </row>
    <row r="177" ht="195" spans="1:13">
      <c r="A177" s="1" t="s">
        <v>855</v>
      </c>
      <c r="B177" s="1" t="s">
        <v>13</v>
      </c>
      <c r="C177" s="4" t="s">
        <v>856</v>
      </c>
      <c r="D177" s="1" t="s">
        <v>857</v>
      </c>
      <c r="E177" s="1" t="s">
        <v>858</v>
      </c>
      <c r="F177" s="4" t="s">
        <v>17</v>
      </c>
      <c r="G177" s="1" t="s">
        <v>18</v>
      </c>
      <c r="H177" s="1" t="s">
        <v>19</v>
      </c>
      <c r="I177" s="1" t="s">
        <v>20</v>
      </c>
      <c r="J177" s="1" t="s">
        <v>859</v>
      </c>
      <c r="K177" s="1" t="s">
        <v>22</v>
      </c>
      <c r="L177" s="1" t="str">
        <f>HYPERLINK("https://files.afu.se/Downloads/Transcripts/0%20-%20Government/USA%20-%20NASA%20Ames%20RC/2014 04 23 - NASA's Ames Research Center - NASA Completes LADEE Mission with Planned Impact on Moon's Surface_mjbdYLWr88Y - transcript (automated).pdf","Transcript Link")</f>
        <v>Transcript Link</v>
      </c>
      <c r="M177" s="2" t="str">
        <f>HYPERLINK("https://files.afu.se/Downloads/Transcripts/0%20-%20Government/USA%20-%20NASA%20Ames%20RC/2014 04 23 - NASA's Ames Research Center - NASA Completes LADEE Mission with Planned Impact on Moon's Surface_mjbdYLWr88Y - transcript (automated).pdf","Transcript Link")</f>
        <v>Transcript Link</v>
      </c>
    </row>
    <row r="178" ht="195" spans="1:13">
      <c r="A178" s="1" t="s">
        <v>860</v>
      </c>
      <c r="B178" s="1" t="s">
        <v>13</v>
      </c>
      <c r="C178" s="4" t="s">
        <v>861</v>
      </c>
      <c r="D178" s="1" t="s">
        <v>862</v>
      </c>
      <c r="E178" s="1" t="s">
        <v>863</v>
      </c>
      <c r="F178" s="4" t="s">
        <v>17</v>
      </c>
      <c r="G178" s="1" t="s">
        <v>18</v>
      </c>
      <c r="H178" s="1" t="s">
        <v>19</v>
      </c>
      <c r="I178" s="1" t="s">
        <v>20</v>
      </c>
      <c r="J178" s="1" t="s">
        <v>864</v>
      </c>
      <c r="K178" s="1" t="s">
        <v>22</v>
      </c>
      <c r="L178" s="1">
        <v>0</v>
      </c>
      <c r="M178" s="2">
        <v>0</v>
      </c>
    </row>
    <row r="179" ht="225" spans="1:13">
      <c r="A179" s="1" t="s">
        <v>865</v>
      </c>
      <c r="B179" s="1" t="s">
        <v>13</v>
      </c>
      <c r="C179" s="4" t="s">
        <v>866</v>
      </c>
      <c r="D179" s="1" t="s">
        <v>867</v>
      </c>
      <c r="E179" s="1" t="s">
        <v>868</v>
      </c>
      <c r="F179" s="4" t="s">
        <v>17</v>
      </c>
      <c r="G179" s="1" t="s">
        <v>18</v>
      </c>
      <c r="H179" s="1" t="s">
        <v>19</v>
      </c>
      <c r="I179" s="1" t="s">
        <v>20</v>
      </c>
      <c r="J179" s="1" t="s">
        <v>869</v>
      </c>
      <c r="K179" s="1" t="s">
        <v>22</v>
      </c>
      <c r="L179" s="1">
        <v>0</v>
      </c>
      <c r="M179" s="2">
        <v>0</v>
      </c>
    </row>
    <row r="180" ht="195" spans="1:13">
      <c r="A180" s="1" t="s">
        <v>870</v>
      </c>
      <c r="B180" s="1" t="s">
        <v>13</v>
      </c>
      <c r="C180" s="4" t="s">
        <v>871</v>
      </c>
      <c r="D180" s="1" t="s">
        <v>872</v>
      </c>
      <c r="E180" s="1" t="s">
        <v>873</v>
      </c>
      <c r="F180" s="4" t="s">
        <v>17</v>
      </c>
      <c r="G180" s="1" t="s">
        <v>18</v>
      </c>
      <c r="H180" s="1" t="s">
        <v>19</v>
      </c>
      <c r="I180" s="1" t="s">
        <v>20</v>
      </c>
      <c r="J180" s="1" t="s">
        <v>874</v>
      </c>
      <c r="K180" s="1" t="s">
        <v>22</v>
      </c>
      <c r="L180" s="1" t="str">
        <f>HYPERLINK("https://files.afu.se/Downloads/Transcripts/0%20-%20Government/USA%20-%20NASA%20Ames%20RC/2014 04 11 - NASA's Ames Research Center - NASA Ames Stars in Documentary About Climate Change_slLTUMgEoFM - transcript (automated).pdf","Transcript Link")</f>
        <v>Transcript Link</v>
      </c>
      <c r="M180" s="2" t="str">
        <f>HYPERLINK("https://files.afu.se/Downloads/Transcripts/0%20-%20Government/USA%20-%20NASA%20Ames%20RC/2014 04 11 - NASA's Ames Research Center - NASA Ames Stars in Documentary About Climate Change_slLTUMgEoFM - transcript (automated).pdf","Transcript Link")</f>
        <v>Transcript Link</v>
      </c>
    </row>
    <row r="181" ht="195" spans="1:13">
      <c r="A181" s="1" t="s">
        <v>875</v>
      </c>
      <c r="B181" s="1" t="s">
        <v>13</v>
      </c>
      <c r="C181" s="4" t="s">
        <v>876</v>
      </c>
      <c r="D181" s="1" t="s">
        <v>877</v>
      </c>
      <c r="E181" s="1" t="s">
        <v>878</v>
      </c>
      <c r="F181" s="4" t="s">
        <v>17</v>
      </c>
      <c r="G181" s="1" t="s">
        <v>18</v>
      </c>
      <c r="H181" s="1" t="s">
        <v>19</v>
      </c>
      <c r="I181" s="1" t="s">
        <v>20</v>
      </c>
      <c r="J181" s="1" t="s">
        <v>879</v>
      </c>
      <c r="K181" s="1" t="s">
        <v>22</v>
      </c>
      <c r="L181" s="1" t="str">
        <f>HYPERLINK("https://files.afu.se/Downloads/Transcripts/0%20-%20Government/USA%20-%20NASA%20Ames%20RC/2014 04 02 - NASA's Ames Research Center - 2014 California Aerospace Week Highlights NASA Research_wkGWSB78sWE - transcript (automated).pdf","Transcript Link")</f>
        <v>Transcript Link</v>
      </c>
      <c r="M181" s="2" t="str">
        <f>HYPERLINK("https://files.afu.se/Downloads/Transcripts/0%20-%20Government/USA%20-%20NASA%20Ames%20RC/2014 04 02 - NASA's Ames Research Center - 2014 California Aerospace Week Highlights NASA Research_wkGWSB78sWE - transcript (automated).pdf","Transcript Link")</f>
        <v>Transcript Link</v>
      </c>
    </row>
    <row r="182" ht="195" spans="1:13">
      <c r="A182" s="1" t="s">
        <v>880</v>
      </c>
      <c r="B182" s="1" t="s">
        <v>13</v>
      </c>
      <c r="C182" s="4" t="s">
        <v>881</v>
      </c>
      <c r="D182" s="1" t="s">
        <v>882</v>
      </c>
      <c r="E182" s="1" t="s">
        <v>883</v>
      </c>
      <c r="F182" s="4" t="s">
        <v>17</v>
      </c>
      <c r="G182" s="1" t="s">
        <v>18</v>
      </c>
      <c r="H182" s="1" t="s">
        <v>19</v>
      </c>
      <c r="I182" s="1" t="s">
        <v>20</v>
      </c>
      <c r="J182" s="1" t="s">
        <v>884</v>
      </c>
      <c r="K182" s="1" t="s">
        <v>22</v>
      </c>
      <c r="L182" s="1" t="str">
        <f>HYPERLINK("https://files.afu.se/Downloads/Transcripts/0%20-%20Government/USA%20-%20NASA%20Ames%20RC/2014 03 21 - NASA's Ames Research Center - MarsFest 2014  Linking Extremes of Earth and Space_Csfg_noH-l4 - transcript (automated).pdf","Transcript Link")</f>
        <v>Transcript Link</v>
      </c>
      <c r="M182" s="2" t="str">
        <f>HYPERLINK("https://files.afu.se/Downloads/Transcripts/0%20-%20Government/USA%20-%20NASA%20Ames%20RC/2014 03 21 - NASA's Ames Research Center - MarsFest 2014  Linking Extremes of Earth and Space_Csfg_noH-l4 - transcript (automated).pdf","Transcript Link")</f>
        <v>Transcript Link</v>
      </c>
    </row>
    <row r="183" ht="225" spans="1:13">
      <c r="A183" s="1" t="s">
        <v>885</v>
      </c>
      <c r="B183" s="1" t="s">
        <v>13</v>
      </c>
      <c r="C183" s="4" t="s">
        <v>886</v>
      </c>
      <c r="D183" s="1" t="s">
        <v>887</v>
      </c>
      <c r="E183" s="1" t="s">
        <v>888</v>
      </c>
      <c r="F183" s="4" t="s">
        <v>17</v>
      </c>
      <c r="G183" s="1" t="s">
        <v>18</v>
      </c>
      <c r="H183" s="1" t="s">
        <v>19</v>
      </c>
      <c r="I183" s="1" t="s">
        <v>20</v>
      </c>
      <c r="J183" s="1" t="s">
        <v>889</v>
      </c>
      <c r="K183" s="1" t="s">
        <v>22</v>
      </c>
      <c r="L183" s="1" t="str">
        <f>HYPERLINK("https://files.afu.se/Downloads/Transcripts/0%20-%20Government/USA%20-%20NASA%20Ames%20RC/2014 03 12 - NASA's Ames Research Center - NASA Ames Space Biosciences  Bringing Life into Space_8Kv3HIvA8CU - transcript (automated).pdf","Transcript Link")</f>
        <v>Transcript Link</v>
      </c>
      <c r="M183" s="2" t="str">
        <f>HYPERLINK("https://files.afu.se/Downloads/Transcripts/0%20-%20Government/USA%20-%20NASA%20Ames%20RC/2014 03 12 - NASA's Ames Research Center - NASA Ames Space Biosciences  Bringing Life into Space_8Kv3HIvA8CU - transcript (automated).pdf","Transcript Link")</f>
        <v>Transcript Link</v>
      </c>
    </row>
    <row r="184" ht="195" spans="1:13">
      <c r="A184" s="1" t="s">
        <v>890</v>
      </c>
      <c r="B184" s="1" t="s">
        <v>13</v>
      </c>
      <c r="C184" s="4" t="s">
        <v>891</v>
      </c>
      <c r="D184" s="1" t="s">
        <v>892</v>
      </c>
      <c r="E184" s="1" t="s">
        <v>893</v>
      </c>
      <c r="F184" s="4" t="s">
        <v>17</v>
      </c>
      <c r="G184" s="1" t="s">
        <v>18</v>
      </c>
      <c r="H184" s="1" t="s">
        <v>19</v>
      </c>
      <c r="I184" s="1" t="s">
        <v>20</v>
      </c>
      <c r="J184" s="1" t="s">
        <v>894</v>
      </c>
      <c r="K184" s="1" t="s">
        <v>22</v>
      </c>
      <c r="L184" s="1" t="str">
        <f>HYPERLINK("https://files.afu.se/Downloads/Transcripts/0%20-%20Government/USA%20-%20NASA%20Ames%20RC/2014 01 27 - NASA's Ames Research Center - A Year in Space  Highlights of NASA Ames Space Operations in 2013_BFXp_j0ad5k - transcript (automated).pdf","Transcript Link")</f>
        <v>Transcript Link</v>
      </c>
      <c r="M184" s="2" t="str">
        <f>HYPERLINK("https://files.afu.se/Downloads/Transcripts/0%20-%20Government/USA%20-%20NASA%20Ames%20RC/2014 01 27 - NASA's Ames Research Center - A Year in Space  Highlights of NASA Ames Space Operations in 2013_BFXp_j0ad5k - transcript (automated).pdf","Transcript Link")</f>
        <v>Transcript Link</v>
      </c>
    </row>
    <row r="185" ht="195" spans="1:13">
      <c r="A185" s="1" t="s">
        <v>895</v>
      </c>
      <c r="B185" s="1" t="s">
        <v>13</v>
      </c>
      <c r="C185" s="4" t="s">
        <v>896</v>
      </c>
      <c r="D185" s="1" t="s">
        <v>897</v>
      </c>
      <c r="E185" s="1" t="s">
        <v>898</v>
      </c>
      <c r="F185" s="4" t="s">
        <v>17</v>
      </c>
      <c r="G185" s="1" t="s">
        <v>18</v>
      </c>
      <c r="H185" s="1" t="s">
        <v>19</v>
      </c>
      <c r="I185" s="1" t="s">
        <v>20</v>
      </c>
      <c r="J185" s="1" t="s">
        <v>899</v>
      </c>
      <c r="K185" s="1" t="s">
        <v>22</v>
      </c>
      <c r="L185" s="1" t="str">
        <f>HYPERLINK("https://files.afu.se/Downloads/Transcripts/0%20-%20Government/USA%20-%20NASA%20Ames%20RC/2014 01 17 - NASA's Ames Research Center - NASA Deploys ATTREX To Guam to Study Climate Change__tEpKtnGvCs - transcript (automated).pdf","Transcript Link")</f>
        <v>Transcript Link</v>
      </c>
      <c r="M185" s="2" t="str">
        <f>HYPERLINK("https://files.afu.se/Downloads/Transcripts/0%20-%20Government/USA%20-%20NASA%20Ames%20RC/2014 01 17 - NASA's Ames Research Center - NASA Deploys ATTREX To Guam to Study Climate Change__tEpKtnGvCs - transcript (automated).pdf","Transcript Link")</f>
        <v>Transcript Link</v>
      </c>
    </row>
    <row r="186" ht="195" spans="1:13">
      <c r="A186" s="1" t="s">
        <v>900</v>
      </c>
      <c r="B186" s="1" t="s">
        <v>13</v>
      </c>
      <c r="C186" s="4" t="s">
        <v>901</v>
      </c>
      <c r="D186" s="1" t="s">
        <v>902</v>
      </c>
      <c r="E186" s="1" t="s">
        <v>903</v>
      </c>
      <c r="F186" s="4" t="s">
        <v>17</v>
      </c>
      <c r="G186" s="1" t="s">
        <v>18</v>
      </c>
      <c r="H186" s="1" t="s">
        <v>19</v>
      </c>
      <c r="I186" s="1" t="s">
        <v>20</v>
      </c>
      <c r="J186" s="1" t="s">
        <v>904</v>
      </c>
      <c r="K186" s="1" t="s">
        <v>22</v>
      </c>
      <c r="L186" s="1" t="str">
        <f>HYPERLINK("https://files.afu.se/Downloads/Transcripts/0%20-%20Government/USA%20-%20NASA%20Ames%20RC/2013 12 12 - NASA's Ames Research Center - TechEdSat-3p Deployment_4OEgAS5tJ8A - transcript (automated).pdf","Transcript Link")</f>
        <v>Transcript Link</v>
      </c>
      <c r="M186" s="2" t="str">
        <f>HYPERLINK("https://files.afu.se/Downloads/Transcripts/0%20-%20Government/USA%20-%20NASA%20Ames%20RC/2013 12 12 - NASA's Ames Research Center - TechEdSat-3p Deployment_4OEgAS5tJ8A - transcript (automated).pdf","Transcript Link")</f>
        <v>Transcript Link</v>
      </c>
    </row>
    <row r="187" ht="195" spans="1:13">
      <c r="A187" s="1" t="s">
        <v>905</v>
      </c>
      <c r="B187" s="1" t="s">
        <v>13</v>
      </c>
      <c r="C187" s="4" t="s">
        <v>906</v>
      </c>
      <c r="D187" s="1" t="s">
        <v>907</v>
      </c>
      <c r="E187" s="1" t="s">
        <v>908</v>
      </c>
      <c r="F187" s="4" t="s">
        <v>17</v>
      </c>
      <c r="G187" s="1" t="s">
        <v>18</v>
      </c>
      <c r="H187" s="1" t="s">
        <v>19</v>
      </c>
      <c r="I187" s="1" t="s">
        <v>20</v>
      </c>
      <c r="J187" s="1" t="s">
        <v>909</v>
      </c>
      <c r="K187" s="1" t="s">
        <v>22</v>
      </c>
      <c r="L187" s="1" t="str">
        <f>HYPERLINK("https://files.afu.se/Downloads/Transcripts/0%20-%20Government/USA%20-%20NASA%20Ames%20RC/2013 12 03 - NASA's Ames Research Center - NASA's Chief Scientist Visits Ames Research Center_pcX-ctNVYdQ - transcript (automated).pdf","Transcript Link")</f>
        <v>Transcript Link</v>
      </c>
      <c r="M187" s="2" t="str">
        <f>HYPERLINK("https://files.afu.se/Downloads/Transcripts/0%20-%20Government/USA%20-%20NASA%20Ames%20RC/2013 12 03 - NASA's Ames Research Center - NASA's Chief Scientist Visits Ames Research Center_pcX-ctNVYdQ - transcript (automated).pdf","Transcript Link")</f>
        <v>Transcript Link</v>
      </c>
    </row>
    <row r="188" ht="225" spans="1:13">
      <c r="A188" s="1" t="s">
        <v>910</v>
      </c>
      <c r="B188" s="1" t="s">
        <v>13</v>
      </c>
      <c r="C188" s="4" t="s">
        <v>911</v>
      </c>
      <c r="D188" s="1" t="s">
        <v>912</v>
      </c>
      <c r="E188" s="1" t="s">
        <v>913</v>
      </c>
      <c r="F188" s="4" t="s">
        <v>17</v>
      </c>
      <c r="G188" s="1" t="s">
        <v>18</v>
      </c>
      <c r="H188" s="1" t="s">
        <v>19</v>
      </c>
      <c r="I188" s="1" t="s">
        <v>20</v>
      </c>
      <c r="J188" s="1" t="s">
        <v>914</v>
      </c>
      <c r="K188" s="1" t="s">
        <v>22</v>
      </c>
      <c r="L188" s="1" t="str">
        <f>HYPERLINK("https://files.afu.se/Downloads/Transcripts/0%20-%20Government/USA%20-%20NASA%20Ames%20RC/2013 11 22 - NASA's Ames Research Center - NASA's LADEE Spacecraft Begins Science Operations_ckEYg0upIU0 - transcript (automated).pdf","Transcript Link")</f>
        <v>Transcript Link</v>
      </c>
      <c r="M188" s="2" t="str">
        <f>HYPERLINK("https://files.afu.se/Downloads/Transcripts/0%20-%20Government/USA%20-%20NASA%20Ames%20RC/2013 11 22 - NASA's Ames Research Center - NASA's LADEE Spacecraft Begins Science Operations_ckEYg0upIU0 - transcript (automated).pdf","Transcript Link")</f>
        <v>Transcript Link</v>
      </c>
    </row>
    <row r="189" ht="195" spans="1:13">
      <c r="A189" s="1" t="s">
        <v>915</v>
      </c>
      <c r="B189" s="1" t="s">
        <v>13</v>
      </c>
      <c r="C189" s="4" t="s">
        <v>916</v>
      </c>
      <c r="D189" s="1" t="s">
        <v>917</v>
      </c>
      <c r="E189" s="1" t="s">
        <v>918</v>
      </c>
      <c r="F189" s="4" t="s">
        <v>17</v>
      </c>
      <c r="G189" s="1" t="s">
        <v>18</v>
      </c>
      <c r="H189" s="1" t="s">
        <v>19</v>
      </c>
      <c r="I189" s="1" t="s">
        <v>20</v>
      </c>
      <c r="J189" s="1" t="s">
        <v>919</v>
      </c>
      <c r="K189" s="1" t="s">
        <v>22</v>
      </c>
      <c r="L189" s="1" t="str">
        <f>HYPERLINK("https://files.afu.se/Downloads/Transcripts/0%20-%20Government/USA%20-%20NASA%20Ames%20RC/2013 11 21 - NASA's Ames Research Center - NASA Ames Nanosatellite Launched Aboard Minotaur-1 Rocket_1cdZi5pUrOU - transcript (automated).pdf","Transcript Link")</f>
        <v>Transcript Link</v>
      </c>
      <c r="M189" s="2" t="str">
        <f>HYPERLINK("https://files.afu.se/Downloads/Transcripts/0%20-%20Government/USA%20-%20NASA%20Ames%20RC/2013 11 21 - NASA's Ames Research Center - NASA Ames Nanosatellite Launched Aboard Minotaur-1 Rocket_1cdZi5pUrOU - transcript (automated).pdf","Transcript Link")</f>
        <v>Transcript Link</v>
      </c>
    </row>
    <row r="190" ht="195" spans="1:13">
      <c r="A190" s="1" t="s">
        <v>920</v>
      </c>
      <c r="B190" s="1" t="s">
        <v>13</v>
      </c>
      <c r="C190" s="4" t="s">
        <v>921</v>
      </c>
      <c r="D190" s="1" t="s">
        <v>922</v>
      </c>
      <c r="E190" s="1" t="s">
        <v>923</v>
      </c>
      <c r="F190" s="4" t="s">
        <v>17</v>
      </c>
      <c r="G190" s="1" t="s">
        <v>18</v>
      </c>
      <c r="H190" s="1" t="s">
        <v>19</v>
      </c>
      <c r="I190" s="1" t="s">
        <v>20</v>
      </c>
      <c r="J190" s="1" t="s">
        <v>924</v>
      </c>
      <c r="K190" s="1" t="s">
        <v>22</v>
      </c>
      <c r="L190" s="1" t="str">
        <f>HYPERLINK("https://files.afu.se/Downloads/Transcripts/0%20-%20Government/USA%20-%20NASA%20Ames%20RC/2013 11 16 - NASA's Ames Research Center - NASA Ames Tests Peregrine Hybrid Sounding Rocket Motor_d8iOzQXyMA4 - transcript (automated).pdf","Transcript Link")</f>
        <v>Transcript Link</v>
      </c>
      <c r="M190" s="2" t="str">
        <f>HYPERLINK("https://files.afu.se/Downloads/Transcripts/0%20-%20Government/USA%20-%20NASA%20Ames%20RC/2013 11 16 - NASA's Ames Research Center - NASA Ames Tests Peregrine Hybrid Sounding Rocket Motor_d8iOzQXyMA4 - transcript (automated).pdf","Transcript Link")</f>
        <v>Transcript Link</v>
      </c>
    </row>
    <row r="191" ht="195" spans="1:13">
      <c r="A191" s="1" t="s">
        <v>925</v>
      </c>
      <c r="B191" s="1" t="s">
        <v>13</v>
      </c>
      <c r="C191" s="4" t="s">
        <v>926</v>
      </c>
      <c r="D191" s="1" t="s">
        <v>927</v>
      </c>
      <c r="E191" s="1" t="s">
        <v>928</v>
      </c>
      <c r="F191" s="4" t="s">
        <v>17</v>
      </c>
      <c r="G191" s="1" t="s">
        <v>18</v>
      </c>
      <c r="H191" s="1" t="s">
        <v>19</v>
      </c>
      <c r="I191" s="1" t="s">
        <v>20</v>
      </c>
      <c r="J191" s="1" t="s">
        <v>929</v>
      </c>
      <c r="K191" s="1" t="s">
        <v>22</v>
      </c>
      <c r="L191" s="1" t="str">
        <f>HYPERLINK("https://files.afu.se/Downloads/Transcripts/0%20-%20Government/USA%20-%20NASA%20Ames%20RC/2013 11 14 - NASA's Ames Research Center - NASA Tests Boeing Aircraft Tail in World's Largest Wind Tunnel_4PabZAx-4Yw - transcript (automated).pdf","Transcript Link")</f>
        <v>Transcript Link</v>
      </c>
      <c r="M191" s="2" t="str">
        <f>HYPERLINK("https://files.afu.se/Downloads/Transcripts/0%20-%20Government/USA%20-%20NASA%20Ames%20RC/2013 11 14 - NASA's Ames Research Center - NASA Tests Boeing Aircraft Tail in World's Largest Wind Tunnel_4PabZAx-4Yw - transcript (automated).pdf","Transcript Link")</f>
        <v>Transcript Link</v>
      </c>
    </row>
    <row r="192" ht="195" spans="1:13">
      <c r="A192" s="1" t="s">
        <v>930</v>
      </c>
      <c r="B192" s="1" t="s">
        <v>13</v>
      </c>
      <c r="C192" s="4" t="s">
        <v>931</v>
      </c>
      <c r="D192" s="1" t="s">
        <v>932</v>
      </c>
      <c r="E192" s="1" t="s">
        <v>933</v>
      </c>
      <c r="F192" s="4" t="s">
        <v>17</v>
      </c>
      <c r="G192" s="1" t="s">
        <v>18</v>
      </c>
      <c r="H192" s="1" t="s">
        <v>19</v>
      </c>
      <c r="I192" s="1" t="s">
        <v>20</v>
      </c>
      <c r="J192" s="1" t="s">
        <v>934</v>
      </c>
      <c r="K192" s="1" t="s">
        <v>22</v>
      </c>
      <c r="L192" s="1" t="str">
        <f>HYPERLINK("https://files.afu.se/Downloads/Transcripts/0%20-%20Government/USA%20-%20NASA%20Ames%20RC/2013 11 08 - NASA's Ames Research Center - The Giant Misalignment  Measuring the tilt of a star, Kepler-56_46bF5tnqye8 - transcript (automated).pdf","Transcript Link")</f>
        <v>Transcript Link</v>
      </c>
      <c r="M192" s="2" t="str">
        <f>HYPERLINK("https://files.afu.se/Downloads/Transcripts/0%20-%20Government/USA%20-%20NASA%20Ames%20RC/2013 11 08 - NASA's Ames Research Center - The Giant Misalignment  Measuring the tilt of a star, Kepler-56_46bF5tnqye8 - transcript (automated).pdf","Transcript Link")</f>
        <v>Transcript Link</v>
      </c>
    </row>
    <row r="193" ht="195" spans="1:13">
      <c r="A193" s="1" t="s">
        <v>935</v>
      </c>
      <c r="B193" s="1" t="s">
        <v>13</v>
      </c>
      <c r="C193" s="4" t="s">
        <v>936</v>
      </c>
      <c r="D193" s="1" t="s">
        <v>937</v>
      </c>
      <c r="E193" s="1" t="s">
        <v>938</v>
      </c>
      <c r="F193" s="4" t="s">
        <v>17</v>
      </c>
      <c r="G193" s="1" t="s">
        <v>18</v>
      </c>
      <c r="H193" s="1" t="s">
        <v>19</v>
      </c>
      <c r="I193" s="1" t="s">
        <v>20</v>
      </c>
      <c r="J193" s="1" t="s">
        <v>939</v>
      </c>
      <c r="K193" s="1" t="s">
        <v>22</v>
      </c>
      <c r="L193" s="1" t="str">
        <f>HYPERLINK("https://files.afu.se/Downloads/Transcripts/0%20-%20Government/USA%20-%20NASA%20Ames%20RC/2013 09 14 - NASA's Ames Research Center - Voyager, you're an ambassador baby!_at_m8ZJpI98 - transcript (automated).pdf","Transcript Link")</f>
        <v>Transcript Link</v>
      </c>
      <c r="M193" s="2" t="str">
        <f>HYPERLINK("https://files.afu.se/Downloads/Transcripts/0%20-%20Government/USA%20-%20NASA%20Ames%20RC/2013 09 14 - NASA's Ames Research Center - Voyager, you're an ambassador baby!_at_m8ZJpI98 - transcript (automated).pdf","Transcript Link")</f>
        <v>Transcript Link</v>
      </c>
    </row>
    <row r="194" ht="225" spans="1:13">
      <c r="A194" s="1" t="s">
        <v>940</v>
      </c>
      <c r="B194" s="1" t="s">
        <v>13</v>
      </c>
      <c r="C194" s="4" t="s">
        <v>941</v>
      </c>
      <c r="D194" s="1" t="s">
        <v>942</v>
      </c>
      <c r="E194" s="1" t="s">
        <v>943</v>
      </c>
      <c r="F194" s="4" t="s">
        <v>17</v>
      </c>
      <c r="G194" s="1" t="s">
        <v>18</v>
      </c>
      <c r="H194" s="1" t="s">
        <v>19</v>
      </c>
      <c r="I194" s="1" t="s">
        <v>20</v>
      </c>
      <c r="J194" s="1" t="s">
        <v>944</v>
      </c>
      <c r="K194" s="1" t="s">
        <v>22</v>
      </c>
      <c r="L194" s="1" t="str">
        <f>HYPERLINK("https://files.afu.se/Downloads/Transcripts/0%20-%20Government/USA%20-%20NASA%20Ames%20RC/2013 09 13 - NASA's Ames Research Center - Ames Center Director Pete Worden - LADEE Thank You_xklji3XqeXw - transcript (automated).pdf","Transcript Link")</f>
        <v>Transcript Link</v>
      </c>
      <c r="M194" s="2" t="str">
        <f>HYPERLINK("https://files.afu.se/Downloads/Transcripts/0%20-%20Government/USA%20-%20NASA%20Ames%20RC/2013 09 13 - NASA's Ames Research Center - Ames Center Director Pete Worden - LADEE Thank You_xklji3XqeXw - transcript (automated).pdf","Transcript Link")</f>
        <v>Transcript Link</v>
      </c>
    </row>
    <row r="195" ht="270" spans="1:13">
      <c r="A195" s="1" t="s">
        <v>945</v>
      </c>
      <c r="B195" s="1" t="s">
        <v>13</v>
      </c>
      <c r="C195" s="4" t="s">
        <v>946</v>
      </c>
      <c r="D195" s="1" t="s">
        <v>947</v>
      </c>
      <c r="E195" s="1" t="s">
        <v>948</v>
      </c>
      <c r="F195" s="4" t="s">
        <v>17</v>
      </c>
      <c r="G195" s="1" t="s">
        <v>18</v>
      </c>
      <c r="H195" s="1" t="s">
        <v>19</v>
      </c>
      <c r="I195" s="1" t="s">
        <v>20</v>
      </c>
      <c r="J195" s="1" t="s">
        <v>949</v>
      </c>
      <c r="K195" s="1" t="s">
        <v>22</v>
      </c>
      <c r="L195" s="1" t="str">
        <f>HYPERLINK("https://files.afu.se/Downloads/Transcripts/0%20-%20Government/USA%20-%20NASA%20Ames%20RC/2013 08 24 - NASA's Ames Research Center - NASA Ames LADEE Mission  NASA Briefing Previews Lunar Mission_RpzLo5y3s9E - transcript (automated).pdf","Transcript Link")</f>
        <v>Transcript Link</v>
      </c>
      <c r="M195" s="2" t="str">
        <f>HYPERLINK("https://files.afu.se/Downloads/Transcripts/0%20-%20Government/USA%20-%20NASA%20Ames%20RC/2013 08 24 - NASA's Ames Research Center - NASA Ames LADEE Mission  NASA Briefing Previews Lunar Mission_RpzLo5y3s9E - transcript (automated).pdf","Transcript Link")</f>
        <v>Transcript Link</v>
      </c>
    </row>
    <row r="196" ht="300" spans="1:13">
      <c r="A196" s="1" t="s">
        <v>950</v>
      </c>
      <c r="B196" s="1" t="s">
        <v>13</v>
      </c>
      <c r="C196" s="4" t="s">
        <v>951</v>
      </c>
      <c r="D196" s="1" t="s">
        <v>952</v>
      </c>
      <c r="E196" s="1" t="s">
        <v>953</v>
      </c>
      <c r="F196" s="4" t="s">
        <v>17</v>
      </c>
      <c r="G196" s="1" t="s">
        <v>18</v>
      </c>
      <c r="H196" s="1" t="s">
        <v>19</v>
      </c>
      <c r="I196" s="1" t="s">
        <v>20</v>
      </c>
      <c r="J196" s="1" t="s">
        <v>954</v>
      </c>
      <c r="K196" s="1" t="s">
        <v>22</v>
      </c>
      <c r="L196" s="1" t="str">
        <f>HYPERLINK("https://files.afu.se/Downloads/Transcripts/0%20-%20Government/USA%20-%20NASA%20Ames%20RC/2013 08 09 - NASA's Ames Research Center - NASA Ames LADEE Mission Animation  Mission Ending_mEutj2kDylE - transcript (automated).pdf","Transcript Link")</f>
        <v>Transcript Link</v>
      </c>
      <c r="M196" s="2" t="str">
        <f>HYPERLINK("https://files.afu.se/Downloads/Transcripts/0%20-%20Government/USA%20-%20NASA%20Ames%20RC/2013 08 09 - NASA's Ames Research Center - NASA Ames LADEE Mission Animation  Mission Ending_mEutj2kDylE - transcript (automated).pdf","Transcript Link")</f>
        <v>Transcript Link</v>
      </c>
    </row>
    <row r="197" ht="375" spans="1:13">
      <c r="A197" s="1" t="s">
        <v>950</v>
      </c>
      <c r="B197" s="1" t="s">
        <v>13</v>
      </c>
      <c r="C197" s="4" t="s">
        <v>955</v>
      </c>
      <c r="D197" s="1" t="s">
        <v>956</v>
      </c>
      <c r="E197" s="1" t="s">
        <v>957</v>
      </c>
      <c r="F197" s="4" t="s">
        <v>17</v>
      </c>
      <c r="G197" s="1" t="s">
        <v>18</v>
      </c>
      <c r="H197" s="1" t="s">
        <v>19</v>
      </c>
      <c r="I197" s="1" t="s">
        <v>20</v>
      </c>
      <c r="J197" s="1" t="s">
        <v>958</v>
      </c>
      <c r="K197" s="1" t="s">
        <v>22</v>
      </c>
      <c r="L197" s="1" t="str">
        <f>HYPERLINK("https://files.afu.se/Downloads/Transcripts/0%20-%20Government/USA%20-%20NASA%20Ames%20RC/2013 08 09 - NASA's Ames Research Center - NASA Ames LADEE Mission Animation  Meteorite Impact on the Moon_mDNXAicVHZA - transcript (automated).pdf","Transcript Link")</f>
        <v>Transcript Link</v>
      </c>
      <c r="M197" s="2" t="str">
        <f>HYPERLINK("https://files.afu.se/Downloads/Transcripts/0%20-%20Government/USA%20-%20NASA%20Ames%20RC/2013 08 09 - NASA's Ames Research Center - NASA Ames LADEE Mission Animation  Meteorite Impact on the Moon_mDNXAicVHZA - transcript (automated).pdf","Transcript Link")</f>
        <v>Transcript Link</v>
      </c>
    </row>
    <row r="198" ht="330" spans="1:13">
      <c r="A198" s="1" t="s">
        <v>950</v>
      </c>
      <c r="B198" s="1" t="s">
        <v>13</v>
      </c>
      <c r="C198" s="4" t="s">
        <v>959</v>
      </c>
      <c r="D198" s="1" t="s">
        <v>960</v>
      </c>
      <c r="E198" s="1" t="s">
        <v>961</v>
      </c>
      <c r="F198" s="4" t="s">
        <v>17</v>
      </c>
      <c r="G198" s="1" t="s">
        <v>18</v>
      </c>
      <c r="H198" s="1" t="s">
        <v>19</v>
      </c>
      <c r="I198" s="1" t="s">
        <v>20</v>
      </c>
      <c r="J198" s="1" t="s">
        <v>962</v>
      </c>
      <c r="K198" s="1" t="s">
        <v>22</v>
      </c>
      <c r="L198" s="1" t="str">
        <f>HYPERLINK("https://files.afu.se/Downloads/Transcripts/0%20-%20Government/USA%20-%20NASA%20Ames%20RC/2013 08 09 - NASA's Ames Research Center - NASA Ames LADEE Mission Animation  Updated Orbital Variations_SQLBLgFckak - transcript (automated).pdf","Transcript Link")</f>
        <v>Transcript Link</v>
      </c>
      <c r="M198" s="2" t="str">
        <f>HYPERLINK("https://files.afu.se/Downloads/Transcripts/0%20-%20Government/USA%20-%20NASA%20Ames%20RC/2013 08 09 - NASA's Ames Research Center - NASA Ames LADEE Mission Animation  Updated Orbital Variations_SQLBLgFckak - transcript (automated).pdf","Transcript Link")</f>
        <v>Transcript Link</v>
      </c>
    </row>
    <row r="199" ht="409.5" spans="1:13">
      <c r="A199" s="1" t="s">
        <v>963</v>
      </c>
      <c r="B199" s="1" t="s">
        <v>13</v>
      </c>
      <c r="C199" s="4" t="s">
        <v>964</v>
      </c>
      <c r="D199" s="1" t="s">
        <v>965</v>
      </c>
      <c r="E199" s="1" t="s">
        <v>966</v>
      </c>
      <c r="F199" s="4" t="s">
        <v>17</v>
      </c>
      <c r="G199" s="1" t="s">
        <v>18</v>
      </c>
      <c r="H199" s="1" t="s">
        <v>19</v>
      </c>
      <c r="I199" s="1" t="s">
        <v>20</v>
      </c>
      <c r="J199" s="1" t="s">
        <v>967</v>
      </c>
      <c r="K199" s="1" t="s">
        <v>22</v>
      </c>
      <c r="L199" s="1">
        <v>0</v>
      </c>
      <c r="M199" s="2">
        <v>0</v>
      </c>
    </row>
    <row r="200" ht="225" spans="1:13">
      <c r="A200" s="1" t="s">
        <v>968</v>
      </c>
      <c r="B200" s="1" t="s">
        <v>13</v>
      </c>
      <c r="C200" s="4" t="s">
        <v>969</v>
      </c>
      <c r="D200" s="1" t="s">
        <v>970</v>
      </c>
      <c r="E200" s="1" t="s">
        <v>971</v>
      </c>
      <c r="F200" s="4" t="s">
        <v>17</v>
      </c>
      <c r="G200" s="1" t="s">
        <v>18</v>
      </c>
      <c r="H200" s="1" t="s">
        <v>19</v>
      </c>
      <c r="I200" s="1" t="s">
        <v>20</v>
      </c>
      <c r="J200" s="1" t="s">
        <v>972</v>
      </c>
      <c r="K200" s="1" t="s">
        <v>22</v>
      </c>
      <c r="L200" s="1" t="str">
        <f>HYPERLINK("https://files.afu.se/Downloads/Transcripts/0%20-%20Government/USA%20-%20NASA%20Ames%20RC/2013 07 12 - NASA's Ames Research Center - NASA Ames Conducts Surface Telerobotics Test_41uKxzsGOSE - transcript (automated).pdf","Transcript Link")</f>
        <v>Transcript Link</v>
      </c>
      <c r="M200" s="2" t="str">
        <f>HYPERLINK("https://files.afu.se/Downloads/Transcripts/0%20-%20Government/USA%20-%20NASA%20Ames%20RC/2013 07 12 - NASA's Ames Research Center - NASA Ames Conducts Surface Telerobotics Test_41uKxzsGOSE - transcript (automated).pdf","Transcript Link")</f>
        <v>Transcript Link</v>
      </c>
    </row>
    <row r="201" ht="270" spans="1:13">
      <c r="A201" s="1" t="s">
        <v>973</v>
      </c>
      <c r="B201" s="1" t="s">
        <v>13</v>
      </c>
      <c r="C201" s="4" t="s">
        <v>974</v>
      </c>
      <c r="D201" s="1" t="s">
        <v>975</v>
      </c>
      <c r="E201" s="1" t="s">
        <v>976</v>
      </c>
      <c r="F201" s="4" t="s">
        <v>17</v>
      </c>
      <c r="G201" s="1" t="s">
        <v>18</v>
      </c>
      <c r="H201" s="1" t="s">
        <v>19</v>
      </c>
      <c r="I201" s="1" t="s">
        <v>20</v>
      </c>
      <c r="J201" s="1" t="s">
        <v>977</v>
      </c>
      <c r="K201" s="1" t="s">
        <v>22</v>
      </c>
      <c r="L201" s="1" t="str">
        <f>HYPERLINK("https://files.afu.se/Downloads/Transcripts/0%20-%20Government/USA%20-%20NASA%20Ames%20RC/2013 07 11 - NASA's Ames Research Center - NASA Ames LADEE Mission - Lunar Orbital Insertion Animation_7uuTWLZ3n_o - transcript (automated).pdf","Transcript Link")</f>
        <v>Transcript Link</v>
      </c>
      <c r="M201" s="2" t="str">
        <f>HYPERLINK("https://files.afu.se/Downloads/Transcripts/0%20-%20Government/USA%20-%20NASA%20Ames%20RC/2013 07 11 - NASA's Ames Research Center - NASA Ames LADEE Mission - Lunar Orbital Insertion Animation_7uuTWLZ3n_o - transcript (automated).pdf","Transcript Link")</f>
        <v>Transcript Link</v>
      </c>
    </row>
    <row r="202" ht="285" spans="1:13">
      <c r="A202" s="1" t="s">
        <v>978</v>
      </c>
      <c r="B202" s="1" t="s">
        <v>13</v>
      </c>
      <c r="C202" s="4" t="s">
        <v>979</v>
      </c>
      <c r="D202" s="1" t="s">
        <v>980</v>
      </c>
      <c r="E202" s="1" t="s">
        <v>981</v>
      </c>
      <c r="F202" s="4" t="s">
        <v>17</v>
      </c>
      <c r="G202" s="1" t="s">
        <v>18</v>
      </c>
      <c r="H202" s="1" t="s">
        <v>19</v>
      </c>
      <c r="I202" s="1" t="s">
        <v>20</v>
      </c>
      <c r="J202" s="1" t="s">
        <v>982</v>
      </c>
      <c r="K202" s="1" t="s">
        <v>22</v>
      </c>
      <c r="L202" s="1" t="str">
        <f>HYPERLINK("https://files.afu.se/Downloads/Transcripts/0%20-%20Government/USA%20-%20NASA%20Ames%20RC/2013 07 01 - NASA's Ames Research Center - NASA Ames Introduces LADEE Spacecraft Animation_Wge0R-T_xBI - transcript (automated).pdf","Transcript Link")</f>
        <v>Transcript Link</v>
      </c>
      <c r="M202" s="2" t="str">
        <f>HYPERLINK("https://files.afu.se/Downloads/Transcripts/0%20-%20Government/USA%20-%20NASA%20Ames%20RC/2013 07 01 - NASA's Ames Research Center - NASA Ames Introduces LADEE Spacecraft Animation_Wge0R-T_xBI - transcript (automated).pdf","Transcript Link")</f>
        <v>Transcript Link</v>
      </c>
    </row>
    <row r="203" ht="195" spans="1:13">
      <c r="A203" s="1" t="s">
        <v>983</v>
      </c>
      <c r="B203" s="1" t="s">
        <v>13</v>
      </c>
      <c r="C203" s="4" t="s">
        <v>984</v>
      </c>
      <c r="D203" s="1" t="s">
        <v>985</v>
      </c>
      <c r="E203" s="1" t="s">
        <v>986</v>
      </c>
      <c r="F203" s="4" t="s">
        <v>17</v>
      </c>
      <c r="G203" s="1" t="s">
        <v>18</v>
      </c>
      <c r="H203" s="1" t="s">
        <v>19</v>
      </c>
      <c r="I203" s="1" t="s">
        <v>20</v>
      </c>
      <c r="J203" s="1" t="s">
        <v>987</v>
      </c>
      <c r="K203" s="1" t="s">
        <v>22</v>
      </c>
      <c r="L203" s="1" t="str">
        <f>HYPERLINK("https://files.afu.se/Downloads/Transcripts/0%20-%20Government/USA%20-%20NASA%20Ames%20RC/2013 06 28 - NASA's Ames Research Center - NASA Ames Celebrates Successful IRIS Launch_ByjnGJZ3b58 - transcript (automated).pdf","Transcript Link")</f>
        <v>Transcript Link</v>
      </c>
      <c r="M203" s="2" t="str">
        <f>HYPERLINK("https://files.afu.se/Downloads/Transcripts/0%20-%20Government/USA%20-%20NASA%20Ames%20RC/2013 06 28 - NASA's Ames Research Center - NASA Ames Celebrates Successful IRIS Launch_ByjnGJZ3b58 - transcript (automated).pdf","Transcript Link")</f>
        <v>Transcript Link</v>
      </c>
    </row>
    <row r="204" ht="195" spans="1:13">
      <c r="A204" s="1" t="s">
        <v>988</v>
      </c>
      <c r="B204" s="1" t="s">
        <v>13</v>
      </c>
      <c r="C204" s="4" t="s">
        <v>989</v>
      </c>
      <c r="D204" s="1" t="s">
        <v>990</v>
      </c>
      <c r="E204" s="1" t="s">
        <v>991</v>
      </c>
      <c r="F204" s="4" t="s">
        <v>17</v>
      </c>
      <c r="G204" s="1" t="s">
        <v>18</v>
      </c>
      <c r="H204" s="1" t="s">
        <v>19</v>
      </c>
      <c r="I204" s="1" t="s">
        <v>20</v>
      </c>
      <c r="J204" s="1" t="s">
        <v>992</v>
      </c>
      <c r="K204" s="1" t="s">
        <v>22</v>
      </c>
      <c r="L204" s="1" t="str">
        <f>HYPERLINK("https://files.afu.se/Downloads/Transcripts/0%20-%20Government/USA%20-%20NASA%20Ames%20RC/2013 05 29 - NASA's Ames Research Center - NASA Administrator Visits Ames Research Center_BP_MFyKNz6Q - transcript (automated).pdf","Transcript Link")</f>
        <v>Transcript Link</v>
      </c>
      <c r="M204" s="2" t="str">
        <f>HYPERLINK("https://files.afu.se/Downloads/Transcripts/0%20-%20Government/USA%20-%20NASA%20Ames%20RC/2013 05 29 - NASA's Ames Research Center - NASA Administrator Visits Ames Research Center_BP_MFyKNz6Q - transcript (automated).pdf","Transcript Link")</f>
        <v>Transcript Link</v>
      </c>
    </row>
    <row r="205" ht="270" spans="1:13">
      <c r="A205" s="1" t="s">
        <v>993</v>
      </c>
      <c r="B205" s="1" t="s">
        <v>13</v>
      </c>
      <c r="C205" s="4" t="s">
        <v>994</v>
      </c>
      <c r="D205" s="1" t="s">
        <v>995</v>
      </c>
      <c r="E205" s="1" t="s">
        <v>996</v>
      </c>
      <c r="F205" s="4" t="s">
        <v>17</v>
      </c>
      <c r="G205" s="1" t="s">
        <v>18</v>
      </c>
      <c r="H205" s="1" t="s">
        <v>19</v>
      </c>
      <c r="I205" s="1" t="s">
        <v>20</v>
      </c>
      <c r="J205" s="1" t="s">
        <v>997</v>
      </c>
      <c r="K205" s="1" t="s">
        <v>22</v>
      </c>
      <c r="L205" s="1" t="str">
        <f>HYPERLINK("https://files.afu.se/Downloads/Transcripts/0%20-%20Government/USA%20-%20NASA%20Ames%20RC/2013 04 22 - NASA's Ames Research Center - NASA Successfully Launches Three Smartphone Satellites_GU1AHBgUn10 - transcript (automated).pdf","Transcript Link")</f>
        <v>Transcript Link</v>
      </c>
      <c r="M205" s="2" t="str">
        <f>HYPERLINK("https://files.afu.se/Downloads/Transcripts/0%20-%20Government/USA%20-%20NASA%20Ames%20RC/2013 04 22 - NASA's Ames Research Center - NASA Successfully Launches Three Smartphone Satellites_GU1AHBgUn10 - transcript (automated).pdf","Transcript Link")</f>
        <v>Transcript Link</v>
      </c>
    </row>
    <row r="206" ht="255" spans="1:13">
      <c r="A206" s="1" t="s">
        <v>998</v>
      </c>
      <c r="B206" s="1" t="s">
        <v>13</v>
      </c>
      <c r="C206" s="4" t="s">
        <v>999</v>
      </c>
      <c r="D206" s="1" t="s">
        <v>1000</v>
      </c>
      <c r="E206" s="1" t="s">
        <v>1001</v>
      </c>
      <c r="F206" s="4" t="s">
        <v>17</v>
      </c>
      <c r="G206" s="1" t="s">
        <v>18</v>
      </c>
      <c r="H206" s="1" t="s">
        <v>19</v>
      </c>
      <c r="I206" s="1" t="s">
        <v>20</v>
      </c>
      <c r="J206" s="1" t="s">
        <v>1002</v>
      </c>
      <c r="K206" s="1" t="s">
        <v>22</v>
      </c>
      <c r="L206" s="1" t="str">
        <f>HYPERLINK("https://files.afu.se/Downloads/Transcripts/0%20-%20Government/USA%20-%20NASA%20Ames%20RC/2013 04 19 - NASA's Ames Research Center - NASA's Kepler Mission Discovers Its Smallest 'Habitable Zone' Planets to Date_Aqw2PmiHiXA - transcript (automated).pdf","Transcript Link")</f>
        <v>Transcript Link</v>
      </c>
      <c r="M206" s="2" t="str">
        <f>HYPERLINK("https://files.afu.se/Downloads/Transcripts/0%20-%20Government/USA%20-%20NASA%20Ames%20RC/2013 04 19 - NASA's Ames Research Center - NASA's Kepler Mission Discovers Its Smallest 'Habitable Zone' Planets to Date_Aqw2PmiHiXA - transcript (automated).pdf","Transcript Link")</f>
        <v>Transcript Link</v>
      </c>
    </row>
    <row r="207" ht="195" spans="1:13">
      <c r="A207" s="1" t="s">
        <v>1003</v>
      </c>
      <c r="B207" s="1" t="s">
        <v>13</v>
      </c>
      <c r="C207" s="4" t="s">
        <v>1004</v>
      </c>
      <c r="D207" s="1" t="s">
        <v>1005</v>
      </c>
      <c r="E207" s="1" t="s">
        <v>1006</v>
      </c>
      <c r="F207" s="4" t="s">
        <v>17</v>
      </c>
      <c r="G207" s="1" t="s">
        <v>18</v>
      </c>
      <c r="H207" s="1" t="s">
        <v>19</v>
      </c>
      <c r="I207" s="1" t="s">
        <v>20</v>
      </c>
      <c r="J207" s="1" t="s">
        <v>1007</v>
      </c>
      <c r="K207" s="1" t="s">
        <v>22</v>
      </c>
      <c r="L207" s="1" t="str">
        <f>HYPERLINK("https://files.afu.se/Downloads/Transcripts/0%20-%20Government/USA%20-%20NASA%20Ames%20RC/2013 03 19 - NASA's Ames Research Center - NASA Ames Celebrates Black History Month_9K9TxwaCk10 - transcript (automated).pdf","Transcript Link")</f>
        <v>Transcript Link</v>
      </c>
      <c r="M207" s="2" t="str">
        <f>HYPERLINK("https://files.afu.se/Downloads/Transcripts/0%20-%20Government/USA%20-%20NASA%20Ames%20RC/2013 03 19 - NASA's Ames Research Center - NASA Ames Celebrates Black History Month_9K9TxwaCk10 - transcript (automated).pdf","Transcript Link")</f>
        <v>Transcript Link</v>
      </c>
    </row>
    <row r="208" ht="195" spans="1:13">
      <c r="A208" s="1" t="s">
        <v>1008</v>
      </c>
      <c r="B208" s="1" t="s">
        <v>13</v>
      </c>
      <c r="C208" s="4" t="s">
        <v>1009</v>
      </c>
      <c r="D208" s="1" t="s">
        <v>1010</v>
      </c>
      <c r="E208" s="1" t="s">
        <v>1011</v>
      </c>
      <c r="F208" s="4" t="s">
        <v>17</v>
      </c>
      <c r="G208" s="1" t="s">
        <v>18</v>
      </c>
      <c r="H208" s="1" t="s">
        <v>19</v>
      </c>
      <c r="I208" s="1" t="s">
        <v>20</v>
      </c>
      <c r="J208" s="1" t="s">
        <v>1012</v>
      </c>
      <c r="K208" s="1" t="s">
        <v>22</v>
      </c>
      <c r="L208" s="1" t="str">
        <f>HYPERLINK("https://files.afu.se/Downloads/Transcripts/0%20-%20Government/USA%20-%20NASA%20Ames%20RC/2012 12 18 - NASA's Ames Research Center - Beyond 2012  NASA Seeks to Debunk Doomsday Prophecy_gi_l6nC5CmQ - transcript (automated).pdf","Transcript Link")</f>
        <v>Transcript Link</v>
      </c>
      <c r="M208" s="2" t="str">
        <f>HYPERLINK("https://files.afu.se/Downloads/Transcripts/0%20-%20Government/USA%20-%20NASA%20Ames%20RC/2012 12 18 - NASA's Ames Research Center - Beyond 2012  NASA Seeks to Debunk Doomsday Prophecy_gi_l6nC5CmQ - transcript (automated).pdf","Transcript Link")</f>
        <v>Transcript Link</v>
      </c>
    </row>
    <row r="209" ht="225" spans="1:13">
      <c r="A209" s="1" t="s">
        <v>1013</v>
      </c>
      <c r="B209" s="1" t="s">
        <v>13</v>
      </c>
      <c r="C209" s="4" t="s">
        <v>1014</v>
      </c>
      <c r="D209" s="1" t="s">
        <v>1015</v>
      </c>
      <c r="E209" s="1" t="s">
        <v>1016</v>
      </c>
      <c r="F209" s="4" t="s">
        <v>17</v>
      </c>
      <c r="G209" s="1" t="s">
        <v>18</v>
      </c>
      <c r="H209" s="1" t="s">
        <v>19</v>
      </c>
      <c r="I209" s="1" t="s">
        <v>20</v>
      </c>
      <c r="J209" s="1" t="s">
        <v>1017</v>
      </c>
      <c r="K209" s="1" t="s">
        <v>22</v>
      </c>
      <c r="L209" s="1" t="str">
        <f>HYPERLINK("https://files.afu.se/Downloads/Transcripts/0%20-%20Government/USA%20-%20NASA%20Ames%20RC/2012 11 19 - NASA's Ames Research Center - PhoneSat Selected As One of  Best of What's New 2012 _1AMWFp4scWI - transcript (automated).pdf","Transcript Link")</f>
        <v>Transcript Link</v>
      </c>
      <c r="M209" s="2" t="str">
        <f>HYPERLINK("https://files.afu.se/Downloads/Transcripts/0%20-%20Government/USA%20-%20NASA%20Ames%20RC/2012 11 19 - NASA's Ames Research Center - PhoneSat Selected As One of  Best of What's New 2012 _1AMWFp4scWI - transcript (automated).pdf","Transcript Link")</f>
        <v>Transcript Link</v>
      </c>
    </row>
    <row r="210" ht="375" spans="1:13">
      <c r="A210" s="1" t="s">
        <v>1018</v>
      </c>
      <c r="B210" s="1" t="s">
        <v>13</v>
      </c>
      <c r="C210" s="4" t="s">
        <v>1019</v>
      </c>
      <c r="D210" s="1" t="s">
        <v>1020</v>
      </c>
      <c r="E210" s="1" t="s">
        <v>1021</v>
      </c>
      <c r="F210" s="4" t="s">
        <v>17</v>
      </c>
      <c r="G210" s="1" t="s">
        <v>18</v>
      </c>
      <c r="H210" s="1" t="s">
        <v>19</v>
      </c>
      <c r="I210" s="1" t="s">
        <v>20</v>
      </c>
      <c r="J210" s="1" t="s">
        <v>1022</v>
      </c>
      <c r="K210" s="1" t="s">
        <v>22</v>
      </c>
      <c r="L210" s="1" t="str">
        <f>HYPERLINK("https://files.afu.se/Downloads/Transcripts/0%20-%20Government/USA%20-%20NASA%20Ames%20RC/2012 08 28 - NASA's Ames Research Center - NASA's Kepler Mission Discovers Multiple Planets Orbiting Twin Suns__0aZeqnCo8Q - transcript (automated).pdf","Transcript Link")</f>
        <v>Transcript Link</v>
      </c>
      <c r="M210" s="2" t="str">
        <f>HYPERLINK("https://files.afu.se/Downloads/Transcripts/0%20-%20Government/USA%20-%20NASA%20Ames%20RC/2012 08 28 - NASA's Ames Research Center - NASA's Kepler Mission Discovers Multiple Planets Orbiting Twin Suns__0aZeqnCo8Q - transcript (automated).pdf","Transcript Link")</f>
        <v>Transcript Link</v>
      </c>
    </row>
    <row r="211" ht="195" spans="1:13">
      <c r="A211" s="1" t="s">
        <v>1023</v>
      </c>
      <c r="B211" s="1" t="s">
        <v>13</v>
      </c>
      <c r="C211" s="4" t="s">
        <v>1024</v>
      </c>
      <c r="D211" s="1" t="s">
        <v>1025</v>
      </c>
      <c r="E211" s="1" t="s">
        <v>1026</v>
      </c>
      <c r="F211" s="4" t="s">
        <v>17</v>
      </c>
      <c r="G211" s="1" t="s">
        <v>18</v>
      </c>
      <c r="H211" s="1" t="s">
        <v>19</v>
      </c>
      <c r="I211" s="1" t="s">
        <v>20</v>
      </c>
      <c r="J211" s="1" t="s">
        <v>1027</v>
      </c>
      <c r="K211" s="1" t="s">
        <v>22</v>
      </c>
      <c r="L211" s="1" t="str">
        <f>HYPERLINK("https://files.afu.se/Downloads/Transcripts/0%20-%20Government/USA%20-%20NASA%20Ames%20RC/2012 08 08 - NASA's Ames Research Center - NASA Ames Celebrates Curiosity Rover's Landing on Mars_WyIzLNatFSk - transcript (automated).pdf","Transcript Link")</f>
        <v>Transcript Link</v>
      </c>
      <c r="M211" s="2" t="str">
        <f>HYPERLINK("https://files.afu.se/Downloads/Transcripts/0%20-%20Government/USA%20-%20NASA%20Ames%20RC/2012 08 08 - NASA's Ames Research Center - NASA Ames Celebrates Curiosity Rover's Landing on Mars_WyIzLNatFSk - transcript (automated).pdf","Transcript Link")</f>
        <v>Transcript Link</v>
      </c>
    </row>
    <row r="212" ht="345" spans="1:13">
      <c r="A212" s="1" t="s">
        <v>1028</v>
      </c>
      <c r="B212" s="1" t="s">
        <v>13</v>
      </c>
      <c r="C212" s="4" t="s">
        <v>1029</v>
      </c>
      <c r="D212" s="1" t="s">
        <v>1030</v>
      </c>
      <c r="E212" s="1" t="s">
        <v>1031</v>
      </c>
      <c r="F212" s="4" t="s">
        <v>17</v>
      </c>
      <c r="G212" s="1" t="s">
        <v>18</v>
      </c>
      <c r="H212" s="1" t="s">
        <v>19</v>
      </c>
      <c r="I212" s="1" t="s">
        <v>20</v>
      </c>
      <c r="J212" s="1" t="s">
        <v>1032</v>
      </c>
      <c r="K212" s="1" t="s">
        <v>22</v>
      </c>
      <c r="L212" s="1" t="str">
        <f>HYPERLINK("https://files.afu.se/Downloads/Transcripts/0%20-%20Government/USA%20-%20NASA%20Ames%20RC/2012 08 02 - NASA's Ames Research Center - Destination Innovation - Episode 4 - CheMin_TtBJbqVEFms - transcript (automated).pdf","Transcript Link")</f>
        <v>Transcript Link</v>
      </c>
      <c r="M212" s="2" t="str">
        <f>HYPERLINK("https://files.afu.se/Downloads/Transcripts/0%20-%20Government/USA%20-%20NASA%20Ames%20RC/2012 08 02 - NASA's Ames Research Center - Destination Innovation - Episode 4 - CheMin_TtBJbqVEFms - transcript (automated).pdf","Transcript Link")</f>
        <v>Transcript Link</v>
      </c>
    </row>
    <row r="213" ht="315" spans="1:13">
      <c r="A213" s="1" t="s">
        <v>1033</v>
      </c>
      <c r="B213" s="1" t="s">
        <v>13</v>
      </c>
      <c r="C213" s="4" t="s">
        <v>1034</v>
      </c>
      <c r="D213" s="1" t="s">
        <v>1035</v>
      </c>
      <c r="E213" s="1" t="s">
        <v>1036</v>
      </c>
      <c r="F213" s="4" t="s">
        <v>17</v>
      </c>
      <c r="G213" s="1" t="s">
        <v>18</v>
      </c>
      <c r="H213" s="1" t="s">
        <v>19</v>
      </c>
      <c r="I213" s="1" t="s">
        <v>20</v>
      </c>
      <c r="J213" s="1" t="s">
        <v>1037</v>
      </c>
      <c r="K213" s="1" t="s">
        <v>22</v>
      </c>
      <c r="L213" s="1" t="str">
        <f>HYPERLINK("https://files.afu.se/Downloads/Transcripts/0%20-%20Government/USA%20-%20NASA%20Ames%20RC/2012 07 03 - NASA's Ames Research Center - Destination Innovation - Episode 3 - HET Project_YvgFhNwD2Us - transcript (automated).pdf","Transcript Link")</f>
        <v>Transcript Link</v>
      </c>
      <c r="M213" s="2" t="str">
        <f>HYPERLINK("https://files.afu.se/Downloads/Transcripts/0%20-%20Government/USA%20-%20NASA%20Ames%20RC/2012 07 03 - NASA's Ames Research Center - Destination Innovation - Episode 3 - HET Project_YvgFhNwD2Us - transcript (automated).pdf","Transcript Link")</f>
        <v>Transcript Link</v>
      </c>
    </row>
    <row r="214" ht="300" spans="1:13">
      <c r="A214" s="1" t="s">
        <v>1038</v>
      </c>
      <c r="B214" s="1" t="s">
        <v>13</v>
      </c>
      <c r="C214" s="4" t="s">
        <v>1039</v>
      </c>
      <c r="D214" s="1" t="s">
        <v>1040</v>
      </c>
      <c r="E214" s="1" t="s">
        <v>1041</v>
      </c>
      <c r="F214" s="4" t="s">
        <v>17</v>
      </c>
      <c r="G214" s="1" t="s">
        <v>18</v>
      </c>
      <c r="H214" s="1" t="s">
        <v>19</v>
      </c>
      <c r="I214" s="1" t="s">
        <v>20</v>
      </c>
      <c r="J214" s="1" t="s">
        <v>1042</v>
      </c>
      <c r="K214" s="1" t="s">
        <v>22</v>
      </c>
      <c r="L214" s="1" t="str">
        <f>HYPERLINK("https://files.afu.se/Downloads/Transcripts/0%20-%20Government/USA%20-%20NASA%20Ames%20RC/2012 06 05 - NASA's Ames Research Center - NASA Ames 2012 Fellow - Dr Louis. J. Allamandola_f3ftAIAtz58 - transcript (automated).pdf","Transcript Link")</f>
        <v>Transcript Link</v>
      </c>
      <c r="M214" s="2" t="str">
        <f>HYPERLINK("https://files.afu.se/Downloads/Transcripts/0%20-%20Government/USA%20-%20NASA%20Ames%20RC/2012 06 05 - NASA's Ames Research Center - NASA Ames 2012 Fellow - Dr Louis. J. Allamandola_f3ftAIAtz58 - transcript (automated).pdf","Transcript Link")</f>
        <v>Transcript Link</v>
      </c>
    </row>
    <row r="215" ht="285" spans="1:13">
      <c r="A215" s="1" t="s">
        <v>1038</v>
      </c>
      <c r="B215" s="1" t="s">
        <v>13</v>
      </c>
      <c r="C215" s="4" t="s">
        <v>1043</v>
      </c>
      <c r="D215" s="1" t="s">
        <v>1044</v>
      </c>
      <c r="E215" s="1" t="s">
        <v>1045</v>
      </c>
      <c r="F215" s="4" t="s">
        <v>17</v>
      </c>
      <c r="G215" s="1" t="s">
        <v>18</v>
      </c>
      <c r="H215" s="1" t="s">
        <v>19</v>
      </c>
      <c r="I215" s="1" t="s">
        <v>20</v>
      </c>
      <c r="J215" s="1" t="s">
        <v>1046</v>
      </c>
      <c r="K215" s="1" t="s">
        <v>22</v>
      </c>
      <c r="L215" s="1" t="str">
        <f>HYPERLINK("https://files.afu.se/Downloads/Transcripts/0%20-%20Government/USA%20-%20NASA%20Ames%20RC/2012 06 05 - NASA's Ames Research Center - NASA Ames 2012 Fellow - Dr. Wayne R. Johnson_OrZNJWV-vMI - transcript (automated).pdf","Transcript Link")</f>
        <v>Transcript Link</v>
      </c>
      <c r="M215" s="2" t="str">
        <f>HYPERLINK("https://files.afu.se/Downloads/Transcripts/0%20-%20Government/USA%20-%20NASA%20Ames%20RC/2012 06 05 - NASA's Ames Research Center - NASA Ames 2012 Fellow - Dr. Wayne R. Johnson_OrZNJWV-vMI - transcript (automated).pdf","Transcript Link")</f>
        <v>Transcript Link</v>
      </c>
    </row>
    <row r="216" ht="195" spans="1:13">
      <c r="A216" s="1" t="s">
        <v>1047</v>
      </c>
      <c r="B216" s="1" t="s">
        <v>13</v>
      </c>
      <c r="C216" s="4" t="s">
        <v>1048</v>
      </c>
      <c r="D216" s="1" t="s">
        <v>1049</v>
      </c>
      <c r="E216" s="1" t="s">
        <v>1050</v>
      </c>
      <c r="F216" s="4" t="s">
        <v>17</v>
      </c>
      <c r="G216" s="1" t="s">
        <v>18</v>
      </c>
      <c r="H216" s="1" t="s">
        <v>19</v>
      </c>
      <c r="I216" s="1" t="s">
        <v>20</v>
      </c>
      <c r="J216" s="1" t="s">
        <v>1051</v>
      </c>
      <c r="K216" s="1" t="s">
        <v>22</v>
      </c>
      <c r="L216" s="1" t="str">
        <f>HYPERLINK("https://files.afu.se/Downloads/Transcripts/0%20-%20Government/USA%20-%20NASA%20Ames%20RC/2012 06 04 - NASA's Ames Research Center - Students Celebrate Space Days with NASA and the Traveling Space Museum_d3D0zXxIemo - transcript (automated).pdf","Transcript Link")</f>
        <v>Transcript Link</v>
      </c>
      <c r="M216" s="2" t="str">
        <f>HYPERLINK("https://files.afu.se/Downloads/Transcripts/0%20-%20Government/USA%20-%20NASA%20Ames%20RC/2012 06 04 - NASA's Ames Research Center - Students Celebrate Space Days with NASA and the Traveling Space Museum_d3D0zXxIemo - transcript (automated).pdf","Transcript Link")</f>
        <v>Transcript Link</v>
      </c>
    </row>
    <row r="217" ht="285" spans="1:13">
      <c r="A217" s="1" t="s">
        <v>1052</v>
      </c>
      <c r="B217" s="1" t="s">
        <v>13</v>
      </c>
      <c r="C217" s="4" t="s">
        <v>1053</v>
      </c>
      <c r="D217" s="1" t="s">
        <v>1054</v>
      </c>
      <c r="E217" s="1" t="s">
        <v>1055</v>
      </c>
      <c r="F217" s="4" t="s">
        <v>17</v>
      </c>
      <c r="G217" s="1" t="s">
        <v>18</v>
      </c>
      <c r="H217" s="1" t="s">
        <v>19</v>
      </c>
      <c r="I217" s="1" t="s">
        <v>20</v>
      </c>
      <c r="J217" s="1" t="s">
        <v>1056</v>
      </c>
      <c r="K217" s="1" t="s">
        <v>22</v>
      </c>
      <c r="L217" s="1" t="str">
        <f>HYPERLINK("https://files.afu.se/Downloads/Transcripts/0%20-%20Government/USA%20-%20NASA%20Ames%20RC/2012 05 18 - NASA's Ames Research Center - NASA Ames Helps SpaceX Develop Dragon's Heat Shield_mvpd8xmNJNk - transcript (automated).pdf","Transcript Link")</f>
        <v>Transcript Link</v>
      </c>
      <c r="M217" s="2" t="str">
        <f>HYPERLINK("https://files.afu.se/Downloads/Transcripts/0%20-%20Government/USA%20-%20NASA%20Ames%20RC/2012 05 18 - NASA's Ames Research Center - NASA Ames Helps SpaceX Develop Dragon's Heat Shield_mvpd8xmNJNk - transcript (automated).pdf","Transcript Link")</f>
        <v>Transcript Link</v>
      </c>
    </row>
    <row r="218" ht="195" spans="1:13">
      <c r="A218" s="1" t="s">
        <v>1057</v>
      </c>
      <c r="B218" s="1" t="s">
        <v>13</v>
      </c>
      <c r="C218" s="4" t="s">
        <v>1058</v>
      </c>
      <c r="D218" s="1" t="s">
        <v>1059</v>
      </c>
      <c r="E218" s="1" t="s">
        <v>1060</v>
      </c>
      <c r="F218" s="4" t="s">
        <v>17</v>
      </c>
      <c r="G218" s="1" t="s">
        <v>18</v>
      </c>
      <c r="H218" s="1" t="s">
        <v>19</v>
      </c>
      <c r="I218" s="1" t="s">
        <v>20</v>
      </c>
      <c r="J218" s="1" t="s">
        <v>1061</v>
      </c>
      <c r="K218" s="1" t="s">
        <v>22</v>
      </c>
      <c r="L218" s="1" t="str">
        <f>HYPERLINK("https://files.afu.se/Downloads/Transcripts/0%20-%20Government/USA%20-%20NASA%20Ames%20RC/2012 05 09 - NASA's Ames Research Center - NASA Ames Helps Search For and Study Sutter's Mill Meteorites_lRV7KLoCHPI - transcript (automated).pdf","Transcript Link")</f>
        <v>Transcript Link</v>
      </c>
      <c r="M218" s="2" t="str">
        <f>HYPERLINK("https://files.afu.se/Downloads/Transcripts/0%20-%20Government/USA%20-%20NASA%20Ames%20RC/2012 05 09 - NASA's Ames Research Center - NASA Ames Helps Search For and Study Sutter's Mill Meteorites_lRV7KLoCHPI - transcript (automated).pdf","Transcript Link")</f>
        <v>Transcript Link</v>
      </c>
    </row>
    <row r="219" ht="240" spans="1:13">
      <c r="A219" s="1" t="s">
        <v>1062</v>
      </c>
      <c r="B219" s="1" t="s">
        <v>13</v>
      </c>
      <c r="C219" s="4" t="s">
        <v>1063</v>
      </c>
      <c r="D219" s="1" t="s">
        <v>1064</v>
      </c>
      <c r="E219" s="1" t="s">
        <v>1065</v>
      </c>
      <c r="F219" s="4" t="s">
        <v>17</v>
      </c>
      <c r="G219" s="1" t="s">
        <v>18</v>
      </c>
      <c r="H219" s="1" t="s">
        <v>19</v>
      </c>
      <c r="I219" s="1" t="s">
        <v>20</v>
      </c>
      <c r="J219" s="1" t="s">
        <v>1066</v>
      </c>
      <c r="K219" s="1" t="s">
        <v>22</v>
      </c>
      <c r="L219" s="1" t="str">
        <f>HYPERLINK("https://files.afu.se/Downloads/Transcripts/0%20-%20Government/USA%20-%20NASA%20Ames%20RC/2012 04 26 - NASA's Ames Research Center - Sustainability Base  Congratulations Message from John Holdren, OSTP_TO5HjoK8Iu8 - transcript (automated).pdf","Transcript Link")</f>
        <v>Transcript Link</v>
      </c>
      <c r="M219" s="2" t="str">
        <f>HYPERLINK("https://files.afu.se/Downloads/Transcripts/0%20-%20Government/USA%20-%20NASA%20Ames%20RC/2012 04 26 - NASA's Ames Research Center - Sustainability Base  Congratulations Message from John Holdren, OSTP_TO5HjoK8Iu8 - transcript (automated).pdf","Transcript Link")</f>
        <v>Transcript Link</v>
      </c>
    </row>
    <row r="220" ht="255" spans="1:13">
      <c r="A220" s="1" t="s">
        <v>1067</v>
      </c>
      <c r="B220" s="1" t="s">
        <v>13</v>
      </c>
      <c r="C220" s="4" t="s">
        <v>1068</v>
      </c>
      <c r="D220" s="1" t="s">
        <v>1069</v>
      </c>
      <c r="E220" s="1" t="s">
        <v>1070</v>
      </c>
      <c r="F220" s="4" t="s">
        <v>17</v>
      </c>
      <c r="G220" s="1" t="s">
        <v>18</v>
      </c>
      <c r="H220" s="1" t="s">
        <v>19</v>
      </c>
      <c r="I220" s="1" t="s">
        <v>20</v>
      </c>
      <c r="J220" s="1" t="s">
        <v>1071</v>
      </c>
      <c r="K220" s="1" t="s">
        <v>22</v>
      </c>
      <c r="L220" s="1" t="str">
        <f>HYPERLINK("https://files.afu.se/Downloads/Transcripts/0%20-%20Government/USA%20-%20NASA%20Ames%20RC/2012 04 20 - NASA's Ames Research Center - Sustainability Base  The Reality Begins_NQxvl3vrnm4 - transcript (automated).pdf","Transcript Link")</f>
        <v>Transcript Link</v>
      </c>
      <c r="M220" s="2" t="str">
        <f>HYPERLINK("https://files.afu.se/Downloads/Transcripts/0%20-%20Government/USA%20-%20NASA%20Ames%20RC/2012 04 20 - NASA's Ames Research Center - Sustainability Base  The Reality Begins_NQxvl3vrnm4 - transcript (automated).pdf","Transcript Link")</f>
        <v>Transcript Link</v>
      </c>
    </row>
    <row r="221" ht="225" spans="1:13">
      <c r="A221" s="1" t="s">
        <v>1072</v>
      </c>
      <c r="B221" s="1" t="s">
        <v>13</v>
      </c>
      <c r="C221" s="4" t="s">
        <v>1073</v>
      </c>
      <c r="D221" s="1" t="s">
        <v>1074</v>
      </c>
      <c r="E221" s="1" t="s">
        <v>1075</v>
      </c>
      <c r="F221" s="4" t="s">
        <v>17</v>
      </c>
      <c r="G221" s="1" t="s">
        <v>18</v>
      </c>
      <c r="H221" s="1" t="s">
        <v>19</v>
      </c>
      <c r="I221" s="1" t="s">
        <v>20</v>
      </c>
      <c r="J221" s="1" t="s">
        <v>1076</v>
      </c>
      <c r="K221" s="1" t="s">
        <v>22</v>
      </c>
      <c r="L221" s="1" t="str">
        <f>HYPERLINK("https://files.afu.se/Downloads/Transcripts/0%20-%20Government/USA%20-%20NASA%20Ames%20RC/2012 04 03 - NASA's Ames Research Center - LADEE Propulsion System Handover to Ames Research Center_UNn_Uk2_opo - transcript (automated).pdf","Transcript Link")</f>
        <v>Transcript Link</v>
      </c>
      <c r="M221" s="2" t="str">
        <f>HYPERLINK("https://files.afu.se/Downloads/Transcripts/0%20-%20Government/USA%20-%20NASA%20Ames%20RC/2012 04 03 - NASA's Ames Research Center - LADEE Propulsion System Handover to Ames Research Center_UNn_Uk2_opo - transcript (automated).pdf","Transcript Link")</f>
        <v>Transcript Link</v>
      </c>
    </row>
    <row r="222" ht="195" spans="1:13">
      <c r="A222" s="1" t="s">
        <v>1077</v>
      </c>
      <c r="B222" s="1" t="s">
        <v>13</v>
      </c>
      <c r="C222" s="4" t="s">
        <v>1078</v>
      </c>
      <c r="D222" s="1" t="s">
        <v>1079</v>
      </c>
      <c r="E222" s="1" t="s">
        <v>1080</v>
      </c>
      <c r="F222" s="4" t="s">
        <v>17</v>
      </c>
      <c r="G222" s="1" t="s">
        <v>18</v>
      </c>
      <c r="H222" s="1" t="s">
        <v>19</v>
      </c>
      <c r="I222" s="1" t="s">
        <v>20</v>
      </c>
      <c r="J222" s="1" t="s">
        <v>1081</v>
      </c>
      <c r="K222" s="1" t="s">
        <v>22</v>
      </c>
      <c r="L222" s="1" t="str">
        <f>HYPERLINK("https://files.afu.se/Downloads/Transcripts/0%20-%20Government/USA%20-%20NASA%20Ames%20RC/2012 03 30 - NASA's Ames Research Center - ISS Crew Greeting to 2012 Spirit of Innovation Summit_XlGbuvsaxpg - transcript (automated).pdf","Transcript Link")</f>
        <v>Transcript Link</v>
      </c>
      <c r="M222" s="2" t="str">
        <f>HYPERLINK("https://files.afu.se/Downloads/Transcripts/0%20-%20Government/USA%20-%20NASA%20Ames%20RC/2012 03 30 - NASA's Ames Research Center - ISS Crew Greeting to 2012 Spirit of Innovation Summit_XlGbuvsaxpg - transcript (automated).pdf","Transcript Link")</f>
        <v>Transcript Link</v>
      </c>
    </row>
    <row r="223" ht="270" spans="1:13">
      <c r="A223" s="1" t="s">
        <v>1082</v>
      </c>
      <c r="B223" s="1" t="s">
        <v>13</v>
      </c>
      <c r="C223" s="4" t="s">
        <v>1083</v>
      </c>
      <c r="D223" s="1" t="s">
        <v>1084</v>
      </c>
      <c r="E223" s="1" t="s">
        <v>1085</v>
      </c>
      <c r="F223" s="4" t="s">
        <v>17</v>
      </c>
      <c r="G223" s="1" t="s">
        <v>18</v>
      </c>
      <c r="H223" s="1" t="s">
        <v>19</v>
      </c>
      <c r="I223" s="1" t="s">
        <v>20</v>
      </c>
      <c r="J223" s="1" t="s">
        <v>1086</v>
      </c>
      <c r="K223" s="1" t="s">
        <v>22</v>
      </c>
      <c r="L223" s="1" t="str">
        <f>HYPERLINK("https://files.afu.se/Downloads/Transcripts/0%20-%20Government/USA%20-%20NASA%20Ames%20RC/2012 03 28 - NASA's Ames Research Center - High School Students Learn About Air Traffic Control Careers_PPPygsMCRbg - transcript (automated).pdf","Transcript Link")</f>
        <v>Transcript Link</v>
      </c>
      <c r="M223" s="2" t="str">
        <f>HYPERLINK("https://files.afu.se/Downloads/Transcripts/0%20-%20Government/USA%20-%20NASA%20Ames%20RC/2012 03 28 - NASA's Ames Research Center - High School Students Learn About Air Traffic Control Careers_PPPygsMCRbg - transcript (automated).pdf","Transcript Link")</f>
        <v>Transcript Link</v>
      </c>
    </row>
    <row r="224" ht="300" spans="1:13">
      <c r="A224" s="1" t="s">
        <v>1087</v>
      </c>
      <c r="B224" s="1" t="s">
        <v>13</v>
      </c>
      <c r="C224" s="4" t="s">
        <v>1088</v>
      </c>
      <c r="D224" s="1" t="s">
        <v>1089</v>
      </c>
      <c r="E224" s="1" t="s">
        <v>1090</v>
      </c>
      <c r="F224" s="4" t="s">
        <v>17</v>
      </c>
      <c r="G224" s="1" t="s">
        <v>18</v>
      </c>
      <c r="H224" s="1" t="s">
        <v>19</v>
      </c>
      <c r="I224" s="1" t="s">
        <v>20</v>
      </c>
      <c r="J224" s="1" t="s">
        <v>1091</v>
      </c>
      <c r="K224" s="1" t="s">
        <v>22</v>
      </c>
      <c r="L224" s="1" t="str">
        <f>HYPERLINK("https://files.afu.se/Downloads/Transcripts/0%20-%20Government/USA%20-%20NASA%20Ames%20RC/2012 03 21 - NASA's Ames Research Center - Destination Innovation - Episode 2 - SOFIA_vMl72rKu1Lc - transcript (automated).pdf","Transcript Link")</f>
        <v>Transcript Link</v>
      </c>
      <c r="M224" s="2" t="str">
        <f>HYPERLINK("https://files.afu.se/Downloads/Transcripts/0%20-%20Government/USA%20-%20NASA%20Ames%20RC/2012 03 21 - NASA's Ames Research Center - Destination Innovation - Episode 2 - SOFIA_vMl72rKu1Lc - transcript (automated).pdf","Transcript Link")</f>
        <v>Transcript Link</v>
      </c>
    </row>
    <row r="225" ht="210" spans="1:13">
      <c r="A225" s="1" t="s">
        <v>1092</v>
      </c>
      <c r="B225" s="1" t="s">
        <v>13</v>
      </c>
      <c r="C225" s="4" t="s">
        <v>1093</v>
      </c>
      <c r="D225" s="1" t="s">
        <v>1094</v>
      </c>
      <c r="E225" s="1" t="s">
        <v>1095</v>
      </c>
      <c r="F225" s="4" t="s">
        <v>17</v>
      </c>
      <c r="G225" s="1" t="s">
        <v>18</v>
      </c>
      <c r="H225" s="1" t="s">
        <v>19</v>
      </c>
      <c r="I225" s="1" t="s">
        <v>20</v>
      </c>
      <c r="J225" s="1" t="s">
        <v>1096</v>
      </c>
      <c r="K225" s="1" t="s">
        <v>22</v>
      </c>
      <c r="L225" s="1" t="str">
        <f>HYPERLINK("https://files.afu.se/Downloads/Transcripts/0%20-%20Government/USA%20-%20NASA%20Ames%20RC/2012 03 08 - NASA's Ames Research Center - NASA's Kepler Mission Wins 2012 Aviation Week Laureate Award_9zTJiidzTyE - transcript (automated).pdf","Transcript Link")</f>
        <v>Transcript Link</v>
      </c>
      <c r="M225" s="2" t="str">
        <f>HYPERLINK("https://files.afu.se/Downloads/Transcripts/0%20-%20Government/USA%20-%20NASA%20Ames%20RC/2012 03 08 - NASA's Ames Research Center - NASA's Kepler Mission Wins 2012 Aviation Week Laureate Award_9zTJiidzTyE - transcript (automated).pdf","Transcript Link")</f>
        <v>Transcript Link</v>
      </c>
    </row>
    <row r="226" ht="255" spans="1:13">
      <c r="A226" s="1" t="s">
        <v>1097</v>
      </c>
      <c r="B226" s="1" t="s">
        <v>13</v>
      </c>
      <c r="C226" s="4" t="s">
        <v>1098</v>
      </c>
      <c r="D226" s="1" t="s">
        <v>1099</v>
      </c>
      <c r="E226" s="1" t="s">
        <v>1100</v>
      </c>
      <c r="F226" s="4" t="s">
        <v>17</v>
      </c>
      <c r="G226" s="1" t="s">
        <v>18</v>
      </c>
      <c r="H226" s="1" t="s">
        <v>19</v>
      </c>
      <c r="I226" s="1" t="s">
        <v>20</v>
      </c>
      <c r="J226" s="1" t="s">
        <v>1101</v>
      </c>
      <c r="K226" s="1" t="s">
        <v>22</v>
      </c>
      <c r="L226" s="1" t="str">
        <f>HYPERLINK("https://files.afu.se/Downloads/Transcripts/0%20-%20Government/USA%20-%20NASA%20Ames%20RC/2012 01 06 - NASA's Ames Research Center - Destination Innovation - Episode 1 - Kepler_ArLEfh8GbEY - transcript (automated).pdf","Transcript Link")</f>
        <v>Transcript Link</v>
      </c>
      <c r="M226" s="2" t="str">
        <f>HYPERLINK("https://files.afu.se/Downloads/Transcripts/0%20-%20Government/USA%20-%20NASA%20Ames%20RC/2012 01 06 - NASA's Ames Research Center - Destination Innovation - Episode 1 - Kepler_ArLEfh8GbEY - transcript (automated).pdf","Transcript Link")</f>
        <v>Transcript Link</v>
      </c>
    </row>
    <row r="227" ht="330" spans="1:13">
      <c r="A227" s="1" t="s">
        <v>1102</v>
      </c>
      <c r="B227" s="1" t="s">
        <v>13</v>
      </c>
      <c r="C227" s="4" t="s">
        <v>1103</v>
      </c>
      <c r="D227" s="1" t="s">
        <v>1104</v>
      </c>
      <c r="E227" s="1" t="s">
        <v>1105</v>
      </c>
      <c r="F227" s="4" t="s">
        <v>17</v>
      </c>
      <c r="G227" s="1" t="s">
        <v>18</v>
      </c>
      <c r="H227" s="1" t="s">
        <v>19</v>
      </c>
      <c r="I227" s="1" t="s">
        <v>20</v>
      </c>
      <c r="J227" s="1" t="s">
        <v>1106</v>
      </c>
      <c r="K227" s="1" t="s">
        <v>22</v>
      </c>
      <c r="L227" s="1" t="str">
        <f>HYPERLINK("https://files.afu.se/Downloads/Transcripts/0%20-%20Government/USA%20-%20NASA%20Ames%20RC/2011 12 20 - NASA's Ames Research Center - Kepler Discovers First Earth-Sized Planets Outside Solar System_kc4PuQ6tzKo - transcript (automated).pdf","Transcript Link")</f>
        <v>Transcript Link</v>
      </c>
      <c r="M227" s="2" t="str">
        <f>HYPERLINK("https://files.afu.se/Downloads/Transcripts/0%20-%20Government/USA%20-%20NASA%20Ames%20RC/2011 12 20 - NASA's Ames Research Center - Kepler Discovers First Earth-Sized Planets Outside Solar System_kc4PuQ6tzKo - transcript (automated).pdf","Transcript Link")</f>
        <v>Transcript Link</v>
      </c>
    </row>
    <row r="228" ht="210" spans="1:13">
      <c r="A228" s="1" t="s">
        <v>1107</v>
      </c>
      <c r="B228" s="1" t="s">
        <v>13</v>
      </c>
      <c r="C228" s="4" t="s">
        <v>1108</v>
      </c>
      <c r="D228" s="1" t="s">
        <v>1109</v>
      </c>
      <c r="E228" s="1" t="s">
        <v>1110</v>
      </c>
      <c r="F228" s="4" t="s">
        <v>17</v>
      </c>
      <c r="G228" s="1" t="s">
        <v>18</v>
      </c>
      <c r="H228" s="1" t="s">
        <v>19</v>
      </c>
      <c r="I228" s="1" t="s">
        <v>20</v>
      </c>
      <c r="J228" s="1" t="s">
        <v>1111</v>
      </c>
      <c r="K228" s="1" t="s">
        <v>22</v>
      </c>
      <c r="L228" s="1" t="str">
        <f>HYPERLINK("https://files.afu.se/Downloads/Transcripts/0%20-%20Government/USA%20-%20NASA%20Ames%20RC/2011 12 07 - NASA's Ames Research Center - NASA's Kepler Mission Discovery Summary, Dec. 2011_7AnKgHwZPq8 - transcript (automated).pdf","Transcript Link")</f>
        <v>Transcript Link</v>
      </c>
      <c r="M228" s="2" t="str">
        <f>HYPERLINK("https://files.afu.se/Downloads/Transcripts/0%20-%20Government/USA%20-%20NASA%20Ames%20RC/2011 12 07 - NASA's Ames Research Center - NASA's Kepler Mission Discovery Summary, Dec. 2011_7AnKgHwZPq8 - transcript (automated).pdf","Transcript Link")</f>
        <v>Transcript Link</v>
      </c>
    </row>
    <row r="229" ht="390" spans="1:13">
      <c r="A229" s="1" t="s">
        <v>1112</v>
      </c>
      <c r="B229" s="1" t="s">
        <v>13</v>
      </c>
      <c r="C229" s="4" t="s">
        <v>1113</v>
      </c>
      <c r="D229" s="1" t="s">
        <v>1114</v>
      </c>
      <c r="E229" s="1" t="s">
        <v>1115</v>
      </c>
      <c r="F229" s="4" t="s">
        <v>17</v>
      </c>
      <c r="G229" s="1" t="s">
        <v>18</v>
      </c>
      <c r="H229" s="1" t="s">
        <v>19</v>
      </c>
      <c r="I229" s="1" t="s">
        <v>20</v>
      </c>
      <c r="J229" s="1" t="s">
        <v>1116</v>
      </c>
      <c r="K229" s="1" t="s">
        <v>22</v>
      </c>
      <c r="L229" s="1" t="str">
        <f>HYPERLINK("https://files.afu.se/Downloads/Transcripts/0%20-%20Government/USA%20-%20NASA%20Ames%20RC/2011 12 05 - NASA's Ames Research Center - NASA's Kepler Mission Announces Latest Planetary Discovery_en5OObU0ryU - transcript (automated).pdf","Transcript Link")</f>
        <v>Transcript Link</v>
      </c>
      <c r="M229" s="2" t="str">
        <f>HYPERLINK("https://files.afu.se/Downloads/Transcripts/0%20-%20Government/USA%20-%20NASA%20Ames%20RC/2011 12 05 - NASA's Ames Research Center - NASA's Kepler Mission Announces Latest Planetary Discovery_en5OObU0ryU - transcript (automated).pdf","Transcript Link")</f>
        <v>Transcript Link</v>
      </c>
    </row>
    <row r="230" ht="195" spans="1:13">
      <c r="A230" s="1" t="s">
        <v>1117</v>
      </c>
      <c r="B230" s="1" t="s">
        <v>13</v>
      </c>
      <c r="C230" s="4" t="s">
        <v>1118</v>
      </c>
      <c r="D230" s="1" t="s">
        <v>1119</v>
      </c>
      <c r="E230" s="1" t="s">
        <v>1120</v>
      </c>
      <c r="F230" s="4" t="s">
        <v>17</v>
      </c>
      <c r="G230" s="1" t="s">
        <v>18</v>
      </c>
      <c r="H230" s="1" t="s">
        <v>19</v>
      </c>
      <c r="I230" s="1" t="s">
        <v>20</v>
      </c>
      <c r="J230" s="1" t="s">
        <v>1121</v>
      </c>
      <c r="K230" s="1" t="s">
        <v>22</v>
      </c>
      <c r="L230" s="1" t="str">
        <f>HYPERLINK("https://files.afu.se/Downloads/Transcripts/0%20-%20Government/USA%20-%20NASA%20Ames%20RC/2011 11 30 - NASA's Ames Research Center - Mars Science Laboratory - CheMin Instrument Demonstration_3xbpQrjTmjM - transcript (automated).pdf","Transcript Link")</f>
        <v>Transcript Link</v>
      </c>
      <c r="M230" s="2" t="str">
        <f>HYPERLINK("https://files.afu.se/Downloads/Transcripts/0%20-%20Government/USA%20-%20NASA%20Ames%20RC/2011 11 30 - NASA's Ames Research Center - Mars Science Laboratory - CheMin Instrument Demonstration_3xbpQrjTmjM - transcript (automated).pdf","Transcript Link")</f>
        <v>Transcript Link</v>
      </c>
    </row>
    <row r="231" ht="195" spans="1:13">
      <c r="A231" s="1" t="s">
        <v>1122</v>
      </c>
      <c r="B231" s="1" t="s">
        <v>13</v>
      </c>
      <c r="C231" s="4" t="s">
        <v>1123</v>
      </c>
      <c r="D231" s="1" t="s">
        <v>1124</v>
      </c>
      <c r="E231" s="1" t="s">
        <v>1125</v>
      </c>
      <c r="F231" s="4" t="s">
        <v>17</v>
      </c>
      <c r="G231" s="1" t="s">
        <v>18</v>
      </c>
      <c r="H231" s="1" t="s">
        <v>19</v>
      </c>
      <c r="I231" s="1" t="s">
        <v>20</v>
      </c>
      <c r="J231" s="1" t="s">
        <v>1126</v>
      </c>
      <c r="K231" s="1" t="s">
        <v>22</v>
      </c>
      <c r="L231" s="1" t="str">
        <f>HYPERLINK("https://files.afu.se/Downloads/Transcripts/0%20-%20Government/USA%20-%20NASA%20Ames%20RC/2011 11 23 - NASA's Ames Research Center - NASA Ames Scientists Develop MSL Science Instrument_0XaHp6QyP6c - transcript (automated).pdf","Transcript Link")</f>
        <v>Transcript Link</v>
      </c>
      <c r="M231" s="2" t="str">
        <f>HYPERLINK("https://files.afu.se/Downloads/Transcripts/0%20-%20Government/USA%20-%20NASA%20Ames%20RC/2011 11 23 - NASA's Ames Research Center - NASA Ames Scientists Develop MSL Science Instrument_0XaHp6QyP6c - transcript (automated).pdf","Transcript Link")</f>
        <v>Transcript Link</v>
      </c>
    </row>
    <row r="232" ht="195" spans="1:13">
      <c r="A232" s="1" t="s">
        <v>1127</v>
      </c>
      <c r="B232" s="1" t="s">
        <v>13</v>
      </c>
      <c r="C232" s="4" t="s">
        <v>1128</v>
      </c>
      <c r="D232" s="1" t="s">
        <v>1129</v>
      </c>
      <c r="E232" s="1" t="s">
        <v>1130</v>
      </c>
      <c r="F232" s="4" t="s">
        <v>17</v>
      </c>
      <c r="G232" s="1" t="s">
        <v>18</v>
      </c>
      <c r="H232" s="1" t="s">
        <v>19</v>
      </c>
      <c r="I232" s="1" t="s">
        <v>20</v>
      </c>
      <c r="J232" s="1" t="s">
        <v>1131</v>
      </c>
      <c r="K232" s="1" t="s">
        <v>22</v>
      </c>
      <c r="L232" s="1" t="str">
        <f>HYPERLINK("https://files.afu.se/Downloads/Transcripts/0%20-%20Government/USA%20-%20NASA%20Ames%20RC/2011 11 02 - NASA's Ames Research Center - NASA Ames Welcomes Diverse Student Group_YRrRWQwRvTU - transcript (automated).pdf","Transcript Link")</f>
        <v>Transcript Link</v>
      </c>
      <c r="M232" s="2" t="str">
        <f>HYPERLINK("https://files.afu.se/Downloads/Transcripts/0%20-%20Government/USA%20-%20NASA%20Ames%20RC/2011 11 02 - NASA's Ames Research Center - NASA Ames Welcomes Diverse Student Group_YRrRWQwRvTU - transcript (automated).pdf","Transcript Link")</f>
        <v>Transcript Link</v>
      </c>
    </row>
    <row r="233" ht="195" spans="1:13">
      <c r="A233" s="1" t="s">
        <v>1132</v>
      </c>
      <c r="B233" s="1" t="s">
        <v>13</v>
      </c>
      <c r="C233" s="4" t="s">
        <v>1133</v>
      </c>
      <c r="D233" s="1" t="s">
        <v>1134</v>
      </c>
      <c r="E233" s="1" t="s">
        <v>1135</v>
      </c>
      <c r="F233" s="4" t="s">
        <v>17</v>
      </c>
      <c r="G233" s="1" t="s">
        <v>18</v>
      </c>
      <c r="H233" s="1" t="s">
        <v>19</v>
      </c>
      <c r="I233" s="1" t="s">
        <v>20</v>
      </c>
      <c r="J233" s="1" t="s">
        <v>1136</v>
      </c>
      <c r="K233" s="1" t="s">
        <v>22</v>
      </c>
      <c r="L233" s="1" t="str">
        <f>HYPERLINK("https://files.afu.se/Downloads/Transcripts/0%20-%20Government/USA%20-%20NASA%20Ames%20RC/2011 10 18 - NASA's Ames Research Center - SOFIA Flying Telescope Visits NASA Ames_uhYO8IOtXZo - transcript (automated).pdf","Transcript Link")</f>
        <v>Transcript Link</v>
      </c>
      <c r="M233" s="2" t="str">
        <f>HYPERLINK("https://files.afu.se/Downloads/Transcripts/0%20-%20Government/USA%20-%20NASA%20Ames%20RC/2011 10 18 - NASA's Ames Research Center - SOFIA Flying Telescope Visits NASA Ames_uhYO8IOtXZo - transcript (automated).pdf","Transcript Link")</f>
        <v>Transcript Link</v>
      </c>
    </row>
    <row r="234" ht="195" spans="1:13">
      <c r="A234" s="1" t="s">
        <v>1137</v>
      </c>
      <c r="B234" s="1" t="s">
        <v>13</v>
      </c>
      <c r="C234" s="4" t="s">
        <v>1138</v>
      </c>
      <c r="D234" s="1" t="s">
        <v>1139</v>
      </c>
      <c r="E234" s="1" t="s">
        <v>1140</v>
      </c>
      <c r="F234" s="4" t="s">
        <v>17</v>
      </c>
      <c r="G234" s="1" t="s">
        <v>18</v>
      </c>
      <c r="H234" s="1" t="s">
        <v>19</v>
      </c>
      <c r="I234" s="1" t="s">
        <v>20</v>
      </c>
      <c r="J234" s="1" t="s">
        <v>1141</v>
      </c>
      <c r="K234" s="1" t="s">
        <v>22</v>
      </c>
      <c r="L234" s="1" t="str">
        <f>HYPERLINK("https://files.afu.se/Downloads/Transcripts/0%20-%20Government/USA%20-%20NASA%20Ames%20RC/2011 10 06 - NASA's Ames Research Center - NASA's Kepler Spacecraft Featured in Unique Maze_7gto9SHJcKA - transcript (automated).pdf","Transcript Link")</f>
        <v>Transcript Link</v>
      </c>
      <c r="M234" s="2" t="str">
        <f>HYPERLINK("https://files.afu.se/Downloads/Transcripts/0%20-%20Government/USA%20-%20NASA%20Ames%20RC/2011 10 06 - NASA's Ames Research Center - NASA's Kepler Spacecraft Featured in Unique Maze_7gto9SHJcKA - transcript (automated).pdf","Transcript Link")</f>
        <v>Transcript Link</v>
      </c>
    </row>
    <row r="235" ht="195" spans="1:13">
      <c r="A235" s="1" t="s">
        <v>1142</v>
      </c>
      <c r="B235" s="1" t="s">
        <v>13</v>
      </c>
      <c r="C235" s="4" t="s">
        <v>1143</v>
      </c>
      <c r="D235" s="1" t="s">
        <v>1144</v>
      </c>
      <c r="E235" s="1" t="s">
        <v>1145</v>
      </c>
      <c r="F235" s="4" t="s">
        <v>17</v>
      </c>
      <c r="G235" s="1" t="s">
        <v>18</v>
      </c>
      <c r="H235" s="1" t="s">
        <v>19</v>
      </c>
      <c r="I235" s="1" t="s">
        <v>20</v>
      </c>
      <c r="J235" s="1" t="s">
        <v>1146</v>
      </c>
      <c r="K235" s="1" t="s">
        <v>22</v>
      </c>
      <c r="L235" s="1" t="str">
        <f>HYPERLINK("https://files.afu.se/Downloads/Transcripts/0%20-%20Government/USA%20-%20NASA%20Ames%20RC/2011 10 04 - NASA's Ames Research Center - 2011 Green Flight Challenge Highlights Video_2z9Qy9rrwQU - transcript (automated).pdf","Transcript Link")</f>
        <v>Transcript Link</v>
      </c>
      <c r="M235" s="2" t="str">
        <f>HYPERLINK("https://files.afu.se/Downloads/Transcripts/0%20-%20Government/USA%20-%20NASA%20Ames%20RC/2011 10 04 - NASA's Ames Research Center - 2011 Green Flight Challenge Highlights Video_2z9Qy9rrwQU - transcript (automated).pdf","Transcript Link")</f>
        <v>Transcript Link</v>
      </c>
    </row>
    <row r="236" ht="195" spans="1:13">
      <c r="A236" s="1" t="s">
        <v>1147</v>
      </c>
      <c r="B236" s="1" t="s">
        <v>13</v>
      </c>
      <c r="C236" s="4" t="s">
        <v>1148</v>
      </c>
      <c r="D236" s="1" t="s">
        <v>1149</v>
      </c>
      <c r="E236" s="1" t="s">
        <v>1150</v>
      </c>
      <c r="F236" s="4" t="s">
        <v>17</v>
      </c>
      <c r="G236" s="1" t="s">
        <v>18</v>
      </c>
      <c r="H236" s="1" t="s">
        <v>19</v>
      </c>
      <c r="I236" s="1" t="s">
        <v>20</v>
      </c>
      <c r="J236" s="1" t="s">
        <v>1151</v>
      </c>
      <c r="K236" s="1" t="s">
        <v>22</v>
      </c>
      <c r="L236" s="1" t="str">
        <f>HYPERLINK("https://files.afu.se/Downloads/Transcripts/0%20-%20Government/USA%20-%20NASA%20Ames%20RC/2011 09 27 - NASA's Ames Research Center - President Obama Arrives at Moffett Federal Airfield_KB6jaP-_t7c - transcript (automated).pdf","Transcript Link")</f>
        <v>Transcript Link</v>
      </c>
      <c r="M236" s="2" t="str">
        <f>HYPERLINK("https://files.afu.se/Downloads/Transcripts/0%20-%20Government/USA%20-%20NASA%20Ames%20RC/2011 09 27 - NASA's Ames Research Center - President Obama Arrives at Moffett Federal Airfield_KB6jaP-_t7c - transcript (automated).pdf","Transcript Link")</f>
        <v>Transcript Link</v>
      </c>
    </row>
    <row r="237" ht="195" spans="1:13">
      <c r="A237" s="1" t="s">
        <v>1152</v>
      </c>
      <c r="B237" s="1" t="s">
        <v>13</v>
      </c>
      <c r="C237" s="4" t="s">
        <v>1153</v>
      </c>
      <c r="D237" s="1" t="s">
        <v>1154</v>
      </c>
      <c r="E237" s="1" t="s">
        <v>1155</v>
      </c>
      <c r="F237" s="4" t="s">
        <v>17</v>
      </c>
      <c r="G237" s="1" t="s">
        <v>18</v>
      </c>
      <c r="H237" s="1" t="s">
        <v>19</v>
      </c>
      <c r="I237" s="1" t="s">
        <v>20</v>
      </c>
      <c r="J237" s="1" t="s">
        <v>1156</v>
      </c>
      <c r="K237" s="1" t="s">
        <v>22</v>
      </c>
      <c r="L237" s="1" t="str">
        <f>HYPERLINK("https://files.afu.se/Downloads/Transcripts/0%20-%20Government/USA%20-%20NASA%20Ames%20RC/2011 09 15 - NASA's Ames Research Center - NASA's Kepler Mission Discovers Kepler-16b, A Planet Orbiting Two Suns_PE1e9ihO_uc - transcript (automated).pdf","Transcript Link")</f>
        <v>Transcript Link</v>
      </c>
      <c r="M237" s="2" t="str">
        <f>HYPERLINK("https://files.afu.se/Downloads/Transcripts/0%20-%20Government/USA%20-%20NASA%20Ames%20RC/2011 09 15 - NASA's Ames Research Center - NASA's Kepler Mission Discovers Kepler-16b, A Planet Orbiting Two Suns_PE1e9ihO_uc - transcript (automated).pdf","Transcript Link")</f>
        <v>Transcript Link</v>
      </c>
    </row>
    <row r="238" ht="195" spans="1:13">
      <c r="A238" s="1" t="s">
        <v>1157</v>
      </c>
      <c r="B238" s="1" t="s">
        <v>13</v>
      </c>
      <c r="C238" s="4" t="s">
        <v>1158</v>
      </c>
      <c r="D238" s="1" t="s">
        <v>1159</v>
      </c>
      <c r="E238" s="1" t="s">
        <v>1160</v>
      </c>
      <c r="F238" s="4" t="s">
        <v>17</v>
      </c>
      <c r="G238" s="1" t="s">
        <v>18</v>
      </c>
      <c r="H238" s="1" t="s">
        <v>19</v>
      </c>
      <c r="I238" s="1" t="s">
        <v>20</v>
      </c>
      <c r="J238" s="1" t="s">
        <v>1161</v>
      </c>
      <c r="K238" s="1" t="s">
        <v>22</v>
      </c>
      <c r="L238" s="1" t="str">
        <f>HYPERLINK("https://files.afu.se/Downloads/Transcripts/0%20-%20Government/USA%20-%20NASA%20Ames%20RC/2011 08 02 - NASA's Ames Research Center - STS-135 Fused Launch Video_AtHszeB6D_E - transcript (automated).pdf","Transcript Link")</f>
        <v>Transcript Link</v>
      </c>
      <c r="M238" s="2" t="str">
        <f>HYPERLINK("https://files.afu.se/Downloads/Transcripts/0%20-%20Government/USA%20-%20NASA%20Ames%20RC/2011 08 02 - NASA's Ames Research Center - STS-135 Fused Launch Video_AtHszeB6D_E - transcript (automated).pdf","Transcript Link")</f>
        <v>Transcript Link</v>
      </c>
    </row>
    <row r="239" ht="210" spans="1:13">
      <c r="A239" s="1" t="s">
        <v>1162</v>
      </c>
      <c r="B239" s="1" t="s">
        <v>13</v>
      </c>
      <c r="C239" s="4" t="s">
        <v>1163</v>
      </c>
      <c r="D239" s="1" t="s">
        <v>1164</v>
      </c>
      <c r="E239" s="1" t="s">
        <v>1165</v>
      </c>
      <c r="F239" s="4" t="s">
        <v>17</v>
      </c>
      <c r="G239" s="1" t="s">
        <v>18</v>
      </c>
      <c r="H239" s="1" t="s">
        <v>19</v>
      </c>
      <c r="I239" s="1" t="s">
        <v>20</v>
      </c>
      <c r="J239" s="1" t="s">
        <v>1166</v>
      </c>
      <c r="K239" s="1" t="s">
        <v>22</v>
      </c>
      <c r="L239" s="1" t="str">
        <f>HYPERLINK("https://files.afu.se/Downloads/Transcripts/0%20-%20Government/USA%20-%20NASA%20Ames%20RC/2011 07 12 - NASA's Ames Research Center - NASA Ames Hosts Viewing Party for Final Shuttle Launch_p0Iio2usJP0 - transcript (automated).pdf","Transcript Link")</f>
        <v>Transcript Link</v>
      </c>
      <c r="M239" s="2" t="str">
        <f>HYPERLINK("https://files.afu.se/Downloads/Transcripts/0%20-%20Government/USA%20-%20NASA%20Ames%20RC/2011 07 12 - NASA's Ames Research Center - NASA Ames Hosts Viewing Party for Final Shuttle Launch_p0Iio2usJP0 - transcript (automated).pdf","Transcript Link")</f>
        <v>Transcript Link</v>
      </c>
    </row>
    <row r="240" ht="195" spans="1:13">
      <c r="A240" s="1" t="s">
        <v>1167</v>
      </c>
      <c r="B240" s="1" t="s">
        <v>13</v>
      </c>
      <c r="C240" s="4" t="s">
        <v>1168</v>
      </c>
      <c r="D240" s="1" t="s">
        <v>1169</v>
      </c>
      <c r="E240" s="1" t="s">
        <v>1170</v>
      </c>
      <c r="F240" s="4" t="s">
        <v>17</v>
      </c>
      <c r="G240" s="1" t="s">
        <v>18</v>
      </c>
      <c r="H240" s="1" t="s">
        <v>19</v>
      </c>
      <c r="I240" s="1" t="s">
        <v>20</v>
      </c>
      <c r="J240" s="1" t="s">
        <v>1171</v>
      </c>
      <c r="K240" s="1" t="s">
        <v>22</v>
      </c>
      <c r="L240" s="1" t="str">
        <f>HYPERLINK("https://files.afu.se/Downloads/Transcripts/0%20-%20Government/USA%20-%20NASA%20Ames%20RC/2011 07 08 - NASA's Ames Research Center - From Silicon Valley to Space  Ames and the Space Shuttle (2011)_0NAt6PKeUp0 - transcript (automated).pdf","Transcript Link")</f>
        <v>Transcript Link</v>
      </c>
      <c r="M240" s="2" t="str">
        <f>HYPERLINK("https://files.afu.se/Downloads/Transcripts/0%20-%20Government/USA%20-%20NASA%20Ames%20RC/2011 07 08 - NASA's Ames Research Center - From Silicon Valley to Space  Ames and the Space Shuttle (2011)_0NAt6PKeUp0 - transcript (automated).pdf","Transcript Link")</f>
        <v>Transcript Link</v>
      </c>
    </row>
    <row r="241" ht="225" spans="1:13">
      <c r="A241" s="1" t="s">
        <v>1167</v>
      </c>
      <c r="B241" s="1" t="s">
        <v>13</v>
      </c>
      <c r="C241" s="4" t="s">
        <v>1172</v>
      </c>
      <c r="D241" s="1" t="s">
        <v>1173</v>
      </c>
      <c r="E241" s="1" t="s">
        <v>1174</v>
      </c>
      <c r="F241" s="4" t="s">
        <v>17</v>
      </c>
      <c r="G241" s="1" t="s">
        <v>18</v>
      </c>
      <c r="H241" s="1" t="s">
        <v>19</v>
      </c>
      <c r="I241" s="1" t="s">
        <v>20</v>
      </c>
      <c r="J241" s="1" t="s">
        <v>1175</v>
      </c>
      <c r="K241" s="1" t="s">
        <v>22</v>
      </c>
      <c r="L241" s="1" t="str">
        <f>HYPERLINK("https://files.afu.se/Downloads/Transcripts/0%20-%20Government/USA%20-%20NASA%20Ames%20RC/2011 07 08 - NASA's Ames Research Center - STS-135 Flight Crew Trains on VMS at NASA Ames_OkTBbRukS3E - transcript (automated).pdf","Transcript Link")</f>
        <v>Transcript Link</v>
      </c>
      <c r="M241" s="2" t="str">
        <f>HYPERLINK("https://files.afu.se/Downloads/Transcripts/0%20-%20Government/USA%20-%20NASA%20Ames%20RC/2011 07 08 - NASA's Ames Research Center - STS-135 Flight Crew Trains on VMS at NASA Ames_OkTBbRukS3E - transcript (automated).pdf","Transcript Link")</f>
        <v>Transcript Link</v>
      </c>
    </row>
    <row r="242" ht="330" spans="1:13">
      <c r="A242" s="1" t="s">
        <v>1176</v>
      </c>
      <c r="B242" s="1" t="s">
        <v>13</v>
      </c>
      <c r="C242" s="4" t="s">
        <v>1177</v>
      </c>
      <c r="D242" s="1" t="s">
        <v>1178</v>
      </c>
      <c r="E242" s="1" t="s">
        <v>1179</v>
      </c>
      <c r="F242" s="4" t="s">
        <v>17</v>
      </c>
      <c r="G242" s="1" t="s">
        <v>18</v>
      </c>
      <c r="H242" s="1" t="s">
        <v>19</v>
      </c>
      <c r="I242" s="1" t="s">
        <v>20</v>
      </c>
      <c r="J242" s="1" t="s">
        <v>1180</v>
      </c>
      <c r="K242" s="1" t="s">
        <v>22</v>
      </c>
      <c r="L242" s="1" t="str">
        <f>HYPERLINK("https://files.afu.se/Downloads/Transcripts/0%20-%20Government/USA%20-%20NASA%20Ames%20RC/2011 06 03 - NASA's Ames Research Center - STS-134 Launch Single Camera Fused Split View_JQhkb-PUxfo - transcript (automated).pdf","Transcript Link")</f>
        <v>Transcript Link</v>
      </c>
      <c r="M242" s="2" t="str">
        <f>HYPERLINK("https://files.afu.se/Downloads/Transcripts/0%20-%20Government/USA%20-%20NASA%20Ames%20RC/2011 06 03 - NASA's Ames Research Center - STS-134 Launch Single Camera Fused Split View_JQhkb-PUxfo - transcript (automated).pdf","Transcript Link")</f>
        <v>Transcript Link</v>
      </c>
    </row>
    <row r="243" ht="270" spans="1:13">
      <c r="A243" s="1" t="s">
        <v>1181</v>
      </c>
      <c r="B243" s="1" t="s">
        <v>13</v>
      </c>
      <c r="C243" s="4" t="s">
        <v>1182</v>
      </c>
      <c r="D243" s="1" t="s">
        <v>1183</v>
      </c>
      <c r="E243" s="1" t="s">
        <v>1184</v>
      </c>
      <c r="F243" s="4" t="s">
        <v>17</v>
      </c>
      <c r="G243" s="1" t="s">
        <v>18</v>
      </c>
      <c r="H243" s="1" t="s">
        <v>19</v>
      </c>
      <c r="I243" s="1" t="s">
        <v>20</v>
      </c>
      <c r="J243" s="1" t="s">
        <v>1185</v>
      </c>
      <c r="K243" s="1" t="s">
        <v>22</v>
      </c>
      <c r="L243" s="1" t="str">
        <f>HYPERLINK("https://files.afu.se/Downloads/Transcripts/0%20-%20Government/USA%20-%20NASA%20Ames%20RC/2011 03 03 - NASA's Ames Research Center - NASA Ames Hosts Science Festival for San Francisco Bay Area Students_SGS0DwdAsP8 - transcript (automated).pdf","Transcript Link")</f>
        <v>Transcript Link</v>
      </c>
      <c r="M243" s="2" t="str">
        <f>HYPERLINK("https://files.afu.se/Downloads/Transcripts/0%20-%20Government/USA%20-%20NASA%20Ames%20RC/2011 03 03 - NASA's Ames Research Center - NASA Ames Hosts Science Festival for San Francisco Bay Area Students_SGS0DwdAsP8 - transcript (automated).pdf","Transcript Link")</f>
        <v>Transcript Link</v>
      </c>
    </row>
    <row r="244" ht="210" spans="1:13">
      <c r="A244" s="1" t="s">
        <v>1186</v>
      </c>
      <c r="B244" s="1" t="s">
        <v>13</v>
      </c>
      <c r="C244" s="4" t="s">
        <v>1187</v>
      </c>
      <c r="D244" s="1" t="s">
        <v>1188</v>
      </c>
      <c r="E244" s="1" t="s">
        <v>1189</v>
      </c>
      <c r="F244" s="4" t="s">
        <v>17</v>
      </c>
      <c r="G244" s="1" t="s">
        <v>18</v>
      </c>
      <c r="H244" s="1" t="s">
        <v>19</v>
      </c>
      <c r="I244" s="1" t="s">
        <v>20</v>
      </c>
      <c r="J244" s="1" t="s">
        <v>1190</v>
      </c>
      <c r="K244" s="1" t="s">
        <v>22</v>
      </c>
      <c r="L244" s="1" t="str">
        <f>HYPERLINK("https://files.afu.se/Downloads/Transcripts/0%20-%20Government/USA%20-%20NASA%20Ames%20RC/2011 02 17 - NASA's Ames Research Center - NASA Ames Launches Planet-Finding Tweetup_GlRZIofJnYI - transcript (automated).pdf","Transcript Link")</f>
        <v>Transcript Link</v>
      </c>
      <c r="M244" s="2" t="str">
        <f>HYPERLINK("https://files.afu.se/Downloads/Transcripts/0%20-%20Government/USA%20-%20NASA%20Ames%20RC/2011 02 17 - NASA's Ames Research Center - NASA Ames Launches Planet-Finding Tweetup_GlRZIofJnYI - transcript (automated).pdf","Transcript Link")</f>
        <v>Transcript Link</v>
      </c>
    </row>
    <row r="245" ht="255" spans="1:13">
      <c r="A245" s="1" t="s">
        <v>1191</v>
      </c>
      <c r="B245" s="1" t="s">
        <v>13</v>
      </c>
      <c r="C245" s="4" t="s">
        <v>1192</v>
      </c>
      <c r="D245" s="1" t="s">
        <v>1193</v>
      </c>
      <c r="E245" s="1" t="s">
        <v>1194</v>
      </c>
      <c r="F245" s="4" t="s">
        <v>17</v>
      </c>
      <c r="G245" s="1" t="s">
        <v>18</v>
      </c>
      <c r="H245" s="1" t="s">
        <v>19</v>
      </c>
      <c r="I245" s="1" t="s">
        <v>20</v>
      </c>
      <c r="J245" s="1" t="s">
        <v>1195</v>
      </c>
      <c r="K245" s="1" t="s">
        <v>22</v>
      </c>
      <c r="L245" s="1">
        <v>0</v>
      </c>
      <c r="M245" s="2">
        <v>0</v>
      </c>
    </row>
    <row r="246" ht="195" spans="1:13">
      <c r="A246" s="1" t="s">
        <v>1196</v>
      </c>
      <c r="B246" s="1" t="s">
        <v>13</v>
      </c>
      <c r="C246" s="4" t="s">
        <v>1197</v>
      </c>
      <c r="D246" s="1" t="s">
        <v>1198</v>
      </c>
      <c r="F246" s="4" t="s">
        <v>17</v>
      </c>
      <c r="G246" s="1" t="s">
        <v>18</v>
      </c>
      <c r="H246" s="1" t="s">
        <v>19</v>
      </c>
      <c r="I246" s="1" t="s">
        <v>20</v>
      </c>
      <c r="J246" s="1" t="s">
        <v>1199</v>
      </c>
      <c r="K246" s="1" t="s">
        <v>22</v>
      </c>
      <c r="L246" s="1" t="str">
        <f>HYPERLINK("https://files.afu.se/Downloads/Transcripts/0%20-%20Government/USA%20-%20NASA%20Ames%20RC/2011 01 13 - NASA's Ames Research Center - J. Craig Venter on Synthetic Biology at NASA Ames_KTzG_HIUu9c - transcript (automated).pdf","Transcript Link")</f>
        <v>Transcript Link</v>
      </c>
      <c r="M246" s="2" t="str">
        <f>HYPERLINK("https://files.afu.se/Downloads/Transcripts/0%20-%20Government/USA%20-%20NASA%20Ames%20RC/2011 01 13 - NASA's Ames Research Center - J. Craig Venter on Synthetic Biology at NASA Ames_KTzG_HIUu9c - transcript (automated).pdf","Transcript Link")</f>
        <v>Transcript Link</v>
      </c>
    </row>
    <row r="247" ht="195" spans="1:13">
      <c r="A247" s="1" t="s">
        <v>1200</v>
      </c>
      <c r="B247" s="1" t="s">
        <v>13</v>
      </c>
      <c r="C247" s="4" t="s">
        <v>1201</v>
      </c>
      <c r="D247" s="1" t="s">
        <v>1202</v>
      </c>
      <c r="E247" s="1" t="s">
        <v>1203</v>
      </c>
      <c r="F247" s="4" t="s">
        <v>17</v>
      </c>
      <c r="G247" s="1" t="s">
        <v>18</v>
      </c>
      <c r="H247" s="1" t="s">
        <v>19</v>
      </c>
      <c r="I247" s="1" t="s">
        <v>20</v>
      </c>
      <c r="J247" s="1" t="s">
        <v>1204</v>
      </c>
      <c r="K247" s="1" t="s">
        <v>22</v>
      </c>
      <c r="L247" s="1" t="str">
        <f>HYPERLINK("https://files.afu.se/Downloads/Transcripts/0%20-%20Government/USA%20-%20NASA%20Ames%20RC/2011 01 10 - NASA's Ames Research Center - Kepler  The Search for Earth-Size Planets Begins_5Azfehl2tBU - transcript (automated).pdf","Transcript Link")</f>
        <v>Transcript Link</v>
      </c>
      <c r="M247" s="2" t="str">
        <f>HYPERLINK("https://files.afu.se/Downloads/Transcripts/0%20-%20Government/USA%20-%20NASA%20Ames%20RC/2011 01 10 - NASA's Ames Research Center - Kepler  The Search for Earth-Size Planets Begins_5Azfehl2tBU - transcript (automated).pdf","Transcript Link")</f>
        <v>Transcript Link</v>
      </c>
    </row>
    <row r="248" ht="195" spans="1:13">
      <c r="A248" s="1" t="s">
        <v>1200</v>
      </c>
      <c r="B248" s="1" t="s">
        <v>13</v>
      </c>
      <c r="C248" s="4" t="s">
        <v>1205</v>
      </c>
      <c r="D248" s="1" t="s">
        <v>1206</v>
      </c>
      <c r="E248" s="1" t="s">
        <v>1207</v>
      </c>
      <c r="F248" s="4" t="s">
        <v>17</v>
      </c>
      <c r="G248" s="1" t="s">
        <v>18</v>
      </c>
      <c r="H248" s="1" t="s">
        <v>19</v>
      </c>
      <c r="I248" s="1" t="s">
        <v>20</v>
      </c>
      <c r="J248" s="1" t="s">
        <v>1208</v>
      </c>
      <c r="K248" s="1" t="s">
        <v>22</v>
      </c>
      <c r="L248" s="1" t="str">
        <f>HYPERLINK("https://files.afu.se/Downloads/Transcripts/0%20-%20Government/USA%20-%20NASA%20Ames%20RC/2011 01 10 - NASA's Ames Research Center - NASA'S Kepler Mission Discovers Its First Rocky Planet_zjwcXd4Toms - transcript (automated).pdf","Transcript Link")</f>
        <v>Transcript Link</v>
      </c>
      <c r="M248" s="2" t="str">
        <f>HYPERLINK("https://files.afu.se/Downloads/Transcripts/0%20-%20Government/USA%20-%20NASA%20Ames%20RC/2011 01 10 - NASA's Ames Research Center - NASA'S Kepler Mission Discovers Its First Rocky Planet_zjwcXd4Toms - transcript (automated).pdf","Transcript Link")</f>
        <v>Transcript Link</v>
      </c>
    </row>
    <row r="249" ht="225" spans="1:13">
      <c r="A249" s="1" t="s">
        <v>1209</v>
      </c>
      <c r="B249" s="1" t="s">
        <v>13</v>
      </c>
      <c r="C249" s="4" t="s">
        <v>1210</v>
      </c>
      <c r="D249" s="1" t="s">
        <v>1211</v>
      </c>
      <c r="E249" s="1" t="s">
        <v>1212</v>
      </c>
      <c r="F249" s="4" t="s">
        <v>17</v>
      </c>
      <c r="G249" s="1" t="s">
        <v>18</v>
      </c>
      <c r="H249" s="1" t="s">
        <v>19</v>
      </c>
      <c r="I249" s="1" t="s">
        <v>20</v>
      </c>
      <c r="J249" s="1" t="s">
        <v>1213</v>
      </c>
      <c r="K249" s="1" t="s">
        <v>22</v>
      </c>
      <c r="L249" s="1" t="str">
        <f>HYPERLINK("https://files.afu.se/Downloads/Transcripts/0%20-%20Government/USA%20-%20NASA%20Ames%20RC/2010 10 26 - NASA's Ames Research Center - NASA Ames Rocks with the Stars at Science and Culture Fest_yrnIfpK6Vr4 - transcript (automated).pdf","Transcript Link")</f>
        <v>Transcript Link</v>
      </c>
      <c r="M249" s="2" t="str">
        <f>HYPERLINK("https://files.afu.se/Downloads/Transcripts/0%20-%20Government/USA%20-%20NASA%20Ames%20RC/2010 10 26 - NASA's Ames Research Center - NASA Ames Rocks with the Stars at Science and Culture Fest_yrnIfpK6Vr4 - transcript (automated).pdf","Transcript Link")</f>
        <v>Transcript Link</v>
      </c>
    </row>
    <row r="250" ht="195" spans="1:13">
      <c r="A250" s="1" t="s">
        <v>1214</v>
      </c>
      <c r="B250" s="1" t="s">
        <v>13</v>
      </c>
      <c r="C250" s="4" t="s">
        <v>1215</v>
      </c>
      <c r="D250" s="1" t="s">
        <v>1216</v>
      </c>
      <c r="F250" s="4" t="s">
        <v>17</v>
      </c>
      <c r="G250" s="1" t="s">
        <v>18</v>
      </c>
      <c r="H250" s="1" t="s">
        <v>19</v>
      </c>
      <c r="I250" s="1" t="s">
        <v>20</v>
      </c>
      <c r="J250" s="1" t="s">
        <v>1217</v>
      </c>
      <c r="K250" s="1" t="s">
        <v>22</v>
      </c>
      <c r="L250" s="1" t="str">
        <f>HYPERLINK("https://files.afu.se/Downloads/Transcripts/0%20-%20Government/USA%20-%20NASA%20Ames%20RC/2010 10 18 - NASA's Ames Research Center - VMS Shuttle Sim_wslhjqdOEmg - transcript (automated).pdf","Transcript Link")</f>
        <v>Transcript Link</v>
      </c>
      <c r="M250" s="2" t="str">
        <f>HYPERLINK("https://files.afu.se/Downloads/Transcripts/0%20-%20Government/USA%20-%20NASA%20Ames%20RC/2010 10 18 - NASA's Ames Research Center - VMS Shuttle Sim_wslhjqdOEmg - transcript (automated).pdf","Transcript Link")</f>
        <v>Transcript Link</v>
      </c>
    </row>
    <row r="251" ht="195" spans="1:13">
      <c r="A251" s="1" t="s">
        <v>1218</v>
      </c>
      <c r="B251" s="1" t="s">
        <v>13</v>
      </c>
      <c r="C251" s="4" t="s">
        <v>1219</v>
      </c>
      <c r="D251" s="1" t="s">
        <v>1220</v>
      </c>
      <c r="F251" s="4" t="s">
        <v>17</v>
      </c>
      <c r="G251" s="1" t="s">
        <v>18</v>
      </c>
      <c r="H251" s="1" t="s">
        <v>19</v>
      </c>
      <c r="I251" s="1" t="s">
        <v>20</v>
      </c>
      <c r="J251" s="1" t="s">
        <v>1221</v>
      </c>
      <c r="K251" s="1" t="s">
        <v>22</v>
      </c>
      <c r="L251" s="1" t="str">
        <f>HYPERLINK("https://files.afu.se/Downloads/Transcripts/0%20-%20Government/USA%20-%20NASA%20Ames%20RC/2010 10 14 - NASA's Ames Research Center - VMS Construction 1_MZKUJS6QzEg - transcript (automated).pdf","Transcript Link")</f>
        <v>Transcript Link</v>
      </c>
      <c r="M251" s="2" t="str">
        <f>HYPERLINK("https://files.afu.se/Downloads/Transcripts/0%20-%20Government/USA%20-%20NASA%20Ames%20RC/2010 10 14 - NASA's Ames Research Center - VMS Construction 1_MZKUJS6QzEg - transcript (automated).pdf","Transcript Link")</f>
        <v>Transcript Link</v>
      </c>
    </row>
    <row r="252" ht="195" spans="1:13">
      <c r="A252" s="1" t="s">
        <v>1222</v>
      </c>
      <c r="B252" s="1" t="s">
        <v>13</v>
      </c>
      <c r="C252" s="4" t="s">
        <v>1223</v>
      </c>
      <c r="D252" s="1" t="s">
        <v>1224</v>
      </c>
      <c r="F252" s="4" t="s">
        <v>17</v>
      </c>
      <c r="G252" s="1" t="s">
        <v>18</v>
      </c>
      <c r="H252" s="1" t="s">
        <v>19</v>
      </c>
      <c r="I252" s="1" t="s">
        <v>20</v>
      </c>
      <c r="J252" s="1" t="s">
        <v>1225</v>
      </c>
      <c r="K252" s="1" t="s">
        <v>22</v>
      </c>
      <c r="L252" s="1" t="str">
        <f>HYPERLINK("https://files.afu.se/Downloads/Transcripts/0%20-%20Government/USA%20-%20NASA%20Ames%20RC/2010 10 13 - NASA's Ames Research Center - VMS Pre History_Tm_WQIYO2zo - transcript (automated).pdf","Transcript Link")</f>
        <v>Transcript Link</v>
      </c>
      <c r="M252" s="2" t="str">
        <f>HYPERLINK("https://files.afu.se/Downloads/Transcripts/0%20-%20Government/USA%20-%20NASA%20Ames%20RC/2010 10 13 - NASA's Ames Research Center - VMS Pre History_Tm_WQIYO2zo - transcript (automated).pdf","Transcript Link")</f>
        <v>Transcript Link</v>
      </c>
    </row>
    <row r="253" ht="225" spans="1:13">
      <c r="A253" s="1" t="s">
        <v>1226</v>
      </c>
      <c r="B253" s="1" t="s">
        <v>13</v>
      </c>
      <c r="C253" s="4" t="s">
        <v>1227</v>
      </c>
      <c r="D253" s="1" t="s">
        <v>1228</v>
      </c>
      <c r="E253" s="1" t="s">
        <v>1229</v>
      </c>
      <c r="F253" s="4" t="s">
        <v>17</v>
      </c>
      <c r="G253" s="1" t="s">
        <v>18</v>
      </c>
      <c r="H253" s="1" t="s">
        <v>19</v>
      </c>
      <c r="I253" s="1" t="s">
        <v>20</v>
      </c>
      <c r="J253" s="1" t="s">
        <v>1230</v>
      </c>
      <c r="K253" s="1" t="s">
        <v>22</v>
      </c>
      <c r="L253" s="1" t="str">
        <f>HYPERLINK("https://files.afu.se/Downloads/Transcripts/0%20-%20Government/USA%20-%20NASA%20Ames%20RC/2010 10 04 - NASA's Ames Research Center - Aeronautics at NASA Ames_226CB07FB5E - transcript (automated).pdf","Transcript Link")</f>
        <v>Transcript Link</v>
      </c>
      <c r="M253" s="2" t="str">
        <f>HYPERLINK("https://files.afu.se/Downloads/Transcripts/0%20-%20Government/USA%20-%20NASA%20Ames%20RC/2010 10 04 - NASA's Ames Research Center - Aeronautics at NASA Ames_226CB07FB5E - transcript (automated).pdf","Transcript Link")</f>
        <v>Transcript Link</v>
      </c>
    </row>
    <row r="254" ht="195" spans="1:13">
      <c r="A254" s="1" t="s">
        <v>1231</v>
      </c>
      <c r="B254" s="1" t="s">
        <v>13</v>
      </c>
      <c r="C254" s="4" t="s">
        <v>1232</v>
      </c>
      <c r="D254" s="1" t="s">
        <v>1233</v>
      </c>
      <c r="E254" s="1" t="s">
        <v>1234</v>
      </c>
      <c r="F254" s="4" t="s">
        <v>17</v>
      </c>
      <c r="G254" s="1" t="s">
        <v>18</v>
      </c>
      <c r="H254" s="1" t="s">
        <v>19</v>
      </c>
      <c r="I254" s="1" t="s">
        <v>20</v>
      </c>
      <c r="J254" s="1" t="s">
        <v>1235</v>
      </c>
      <c r="K254" s="1" t="s">
        <v>22</v>
      </c>
      <c r="L254" s="1" t="str">
        <f>HYPERLINK("https://files.afu.se/Downloads/Transcripts/0%20-%20Government/USA%20-%20NASA%20Ames%20RC/2010 09 23 - NASA's Ames Research Center - NASA Ames Hosts Exploration Day!_rjqYwxmUHY4 - transcript (automated).pdf","Transcript Link")</f>
        <v>Transcript Link</v>
      </c>
      <c r="M254" s="2" t="str">
        <f>HYPERLINK("https://files.afu.se/Downloads/Transcripts/0%20-%20Government/USA%20-%20NASA%20Ames%20RC/2010 09 23 - NASA's Ames Research Center - NASA Ames Hosts Exploration Day!_rjqYwxmUHY4 - transcript (automated).pdf","Transcript Link")</f>
        <v>Transcript Link</v>
      </c>
    </row>
    <row r="255" ht="195" spans="1:13">
      <c r="A255" s="1" t="s">
        <v>1236</v>
      </c>
      <c r="B255" s="1" t="s">
        <v>13</v>
      </c>
      <c r="C255" s="4" t="s">
        <v>1237</v>
      </c>
      <c r="D255" s="1" t="s">
        <v>1238</v>
      </c>
      <c r="E255" s="1" t="s">
        <v>1239</v>
      </c>
      <c r="F255" s="4" t="s">
        <v>17</v>
      </c>
      <c r="G255" s="1" t="s">
        <v>18</v>
      </c>
      <c r="H255" s="1" t="s">
        <v>19</v>
      </c>
      <c r="I255" s="1" t="s">
        <v>20</v>
      </c>
      <c r="J255" s="1" t="s">
        <v>1240</v>
      </c>
      <c r="K255" s="1" t="s">
        <v>22</v>
      </c>
      <c r="L255" s="1" t="str">
        <f>HYPERLINK("https://files.afu.se/Downloads/Transcripts/0%20-%20Government/USA%20-%20NASA%20Ames%20RC/2010 09 15 - NASA's Ames Research Center - NASA Ames and the Traveling Space Museum_799PWvvCZms - transcript (automated).pdf","Transcript Link")</f>
        <v>Transcript Link</v>
      </c>
      <c r="M255" s="2" t="str">
        <f>HYPERLINK("https://files.afu.se/Downloads/Transcripts/0%20-%20Government/USA%20-%20NASA%20Ames%20RC/2010 09 15 - NASA's Ames Research Center - NASA Ames and the Traveling Space Museum_799PWvvCZms - transcript (automated).pdf","Transcript Link")</f>
        <v>Transcript Link</v>
      </c>
    </row>
    <row r="256" ht="195" spans="1:13">
      <c r="A256" s="1" t="s">
        <v>1241</v>
      </c>
      <c r="B256" s="1" t="s">
        <v>13</v>
      </c>
      <c r="C256" s="4" t="s">
        <v>1242</v>
      </c>
      <c r="D256" s="1" t="s">
        <v>1243</v>
      </c>
      <c r="E256" s="1" t="s">
        <v>1244</v>
      </c>
      <c r="F256" s="4" t="s">
        <v>17</v>
      </c>
      <c r="G256" s="1" t="s">
        <v>18</v>
      </c>
      <c r="H256" s="1" t="s">
        <v>19</v>
      </c>
      <c r="I256" s="1" t="s">
        <v>20</v>
      </c>
      <c r="J256" s="1" t="s">
        <v>1245</v>
      </c>
      <c r="K256" s="1" t="s">
        <v>22</v>
      </c>
      <c r="L256" s="1" t="str">
        <f>HYPERLINK("https://files.afu.se/Downloads/Transcripts/0%20-%20Government/USA%20-%20NASA%20Ames%20RC/2010 09 01 - NASA's Ames Research Center - NASA Releases  NASA App HD  for iPad_VAs8gbb3vR4 - transcript (automated).pdf","Transcript Link")</f>
        <v>Transcript Link</v>
      </c>
      <c r="M256" s="2" t="str">
        <f>HYPERLINK("https://files.afu.se/Downloads/Transcripts/0%20-%20Government/USA%20-%20NASA%20Ames%20RC/2010 09 01 - NASA's Ames Research Center - NASA Releases  NASA App HD  for iPad_VAs8gbb3vR4 - transcript (automated).pdf","Transcript Link")</f>
        <v>Transcript Link</v>
      </c>
    </row>
    <row r="257" ht="195" spans="1:13">
      <c r="A257" s="1" t="s">
        <v>1246</v>
      </c>
      <c r="B257" s="1" t="s">
        <v>13</v>
      </c>
      <c r="C257" s="4" t="s">
        <v>1247</v>
      </c>
      <c r="D257" s="1" t="s">
        <v>1248</v>
      </c>
      <c r="E257" s="1" t="s">
        <v>1249</v>
      </c>
      <c r="F257" s="4" t="s">
        <v>17</v>
      </c>
      <c r="G257" s="1" t="s">
        <v>18</v>
      </c>
      <c r="H257" s="1" t="s">
        <v>19</v>
      </c>
      <c r="I257" s="1" t="s">
        <v>20</v>
      </c>
      <c r="J257" s="1" t="s">
        <v>1250</v>
      </c>
      <c r="K257" s="1" t="s">
        <v>22</v>
      </c>
      <c r="L257" s="1" t="str">
        <f>HYPERLINK("https://files.afu.se/Downloads/Transcripts/0%20-%20Government/USA%20-%20NASA%20Ames%20RC/2010 06 13 - NASA's Ames Research Center - NASA Team Captures Hayabusa Spacecraft Reentry_gfYA4f-AIL0 - transcript (automated).pdf","Transcript Link")</f>
        <v>Transcript Link</v>
      </c>
      <c r="M257" s="2" t="str">
        <f>HYPERLINK("https://files.afu.se/Downloads/Transcripts/0%20-%20Government/USA%20-%20NASA%20Ames%20RC/2010 06 13 - NASA's Ames Research Center - NASA Team Captures Hayabusa Spacecraft Reentry_gfYA4f-AIL0 - transcript (automated).pdf","Transcript Link")</f>
        <v>Transcript Link</v>
      </c>
    </row>
    <row r="258" ht="195" spans="1:13">
      <c r="A258" s="1" t="s">
        <v>1246</v>
      </c>
      <c r="B258" s="1" t="s">
        <v>13</v>
      </c>
      <c r="C258" s="4" t="s">
        <v>1251</v>
      </c>
      <c r="D258" s="1" t="s">
        <v>1252</v>
      </c>
      <c r="E258" s="1" t="s">
        <v>1253</v>
      </c>
      <c r="F258" s="4" t="s">
        <v>17</v>
      </c>
      <c r="G258" s="1" t="s">
        <v>18</v>
      </c>
      <c r="H258" s="1" t="s">
        <v>19</v>
      </c>
      <c r="I258" s="1" t="s">
        <v>20</v>
      </c>
      <c r="J258" s="1" t="s">
        <v>1254</v>
      </c>
      <c r="K258" s="1" t="s">
        <v>22</v>
      </c>
      <c r="L258" s="1" t="str">
        <f>HYPERLINK("https://files.afu.se/Downloads/Transcripts/0%20-%20Government/USA%20-%20NASA%20Ames%20RC/2010 06 13 - NASA's Ames Research Center - Hayabusa Spacecraft Reentry_HpuU1hd_xeY - transcript (automated).pdf","Transcript Link")</f>
        <v>Transcript Link</v>
      </c>
      <c r="M258" s="2" t="str">
        <f>HYPERLINK("https://files.afu.se/Downloads/Transcripts/0%20-%20Government/USA%20-%20NASA%20Ames%20RC/2010 06 13 - NASA's Ames Research Center - Hayabusa Spacecraft Reentry_HpuU1hd_xeY - transcript (automated).pdf","Transcript Link")</f>
        <v>Transcript Link</v>
      </c>
    </row>
    <row r="259" ht="255" spans="1:13">
      <c r="A259" s="1" t="s">
        <v>1255</v>
      </c>
      <c r="B259" s="1" t="s">
        <v>13</v>
      </c>
      <c r="C259" s="4" t="s">
        <v>1256</v>
      </c>
      <c r="D259" s="1" t="s">
        <v>1257</v>
      </c>
      <c r="E259" s="1" t="s">
        <v>1258</v>
      </c>
      <c r="F259" s="4" t="s">
        <v>17</v>
      </c>
      <c r="G259" s="1" t="s">
        <v>18</v>
      </c>
      <c r="H259" s="1" t="s">
        <v>19</v>
      </c>
      <c r="I259" s="1" t="s">
        <v>20</v>
      </c>
      <c r="J259" s="1" t="s">
        <v>1259</v>
      </c>
      <c r="K259" s="1" t="s">
        <v>22</v>
      </c>
      <c r="L259" s="1" t="str">
        <f>HYPERLINK("https://files.afu.se/Downloads/Transcripts/0%20-%20Government/USA%20-%20NASA%20Ames%20RC/2010 05 14 - NASA's Ames Research Center - 2010 Yuri's Night at NASA Ames_PXJTFKixc_k - transcript (automated).pdf","Transcript Link")</f>
        <v>Transcript Link</v>
      </c>
      <c r="M259" s="2" t="str">
        <f>HYPERLINK("https://files.afu.se/Downloads/Transcripts/0%20-%20Government/USA%20-%20NASA%20Ames%20RC/2010 05 14 - NASA's Ames Research Center - 2010 Yuri's Night at NASA Ames_PXJTFKixc_k - transcript (automated).pdf","Transcript Link")</f>
        <v>Transcript Link</v>
      </c>
    </row>
    <row r="260" ht="195" spans="1:13">
      <c r="A260" s="1" t="s">
        <v>1260</v>
      </c>
      <c r="B260" s="1" t="s">
        <v>13</v>
      </c>
      <c r="C260" s="4" t="s">
        <v>1261</v>
      </c>
      <c r="D260" s="1" t="s">
        <v>1262</v>
      </c>
      <c r="E260" s="1" t="s">
        <v>1263</v>
      </c>
      <c r="F260" s="4" t="s">
        <v>17</v>
      </c>
      <c r="G260" s="1" t="s">
        <v>18</v>
      </c>
      <c r="H260" s="1" t="s">
        <v>19</v>
      </c>
      <c r="I260" s="1" t="s">
        <v>20</v>
      </c>
      <c r="J260" s="1" t="s">
        <v>1264</v>
      </c>
      <c r="K260" s="1" t="s">
        <v>22</v>
      </c>
      <c r="L260" s="1" t="str">
        <f>HYPERLINK("https://files.afu.se/Downloads/Transcripts/0%20-%20Government/USA%20-%20NASA%20Ames%20RC/2010 03 31 - NASA's Ames Research Center - Global Connection Project_GWv0WL9uNZ4 - transcript (automated).pdf","Transcript Link")</f>
        <v>Transcript Link</v>
      </c>
      <c r="M260" s="2" t="str">
        <f>HYPERLINK("https://files.afu.se/Downloads/Transcripts/0%20-%20Government/USA%20-%20NASA%20Ames%20RC/2010 03 31 - NASA's Ames Research Center - Global Connection Project_GWv0WL9uNZ4 - transcript (automated).pdf","Transcript Link")</f>
        <v>Transcript Link</v>
      </c>
    </row>
    <row r="261" ht="195" spans="1:13">
      <c r="A261" s="1" t="s">
        <v>1265</v>
      </c>
      <c r="B261" s="1" t="s">
        <v>13</v>
      </c>
      <c r="C261" s="4" t="s">
        <v>1266</v>
      </c>
      <c r="D261" s="1" t="s">
        <v>1267</v>
      </c>
      <c r="E261" s="1" t="s">
        <v>1268</v>
      </c>
      <c r="F261" s="4" t="s">
        <v>17</v>
      </c>
      <c r="G261" s="1" t="s">
        <v>18</v>
      </c>
      <c r="H261" s="1" t="s">
        <v>19</v>
      </c>
      <c r="I261" s="1" t="s">
        <v>20</v>
      </c>
      <c r="J261" s="1" t="s">
        <v>1269</v>
      </c>
      <c r="K261" s="1" t="s">
        <v>22</v>
      </c>
      <c r="L261" s="1" t="str">
        <f>HYPERLINK("https://files.afu.se/Downloads/Transcripts/0%20-%20Government/USA%20-%20NASA%20Ames%20RC/2010 03 30 - NASA's Ames Research Center - Women's History Month  Natalie Batalha_DZsHjgH4UeA - transcript (automated).pdf","Transcript Link")</f>
        <v>Transcript Link</v>
      </c>
      <c r="M261" s="2" t="str">
        <f>HYPERLINK("https://files.afu.se/Downloads/Transcripts/0%20-%20Government/USA%20-%20NASA%20Ames%20RC/2010 03 30 - NASA's Ames Research Center - Women's History Month  Natalie Batalha_DZsHjgH4UeA - transcript (automated).pdf","Transcript Link")</f>
        <v>Transcript Link</v>
      </c>
    </row>
    <row r="262" ht="195" spans="1:13">
      <c r="A262" s="1" t="s">
        <v>1265</v>
      </c>
      <c r="B262" s="1" t="s">
        <v>13</v>
      </c>
      <c r="C262" s="4" t="s">
        <v>1270</v>
      </c>
      <c r="D262" s="1" t="s">
        <v>1271</v>
      </c>
      <c r="E262" s="1" t="s">
        <v>1272</v>
      </c>
      <c r="F262" s="4" t="s">
        <v>17</v>
      </c>
      <c r="G262" s="1" t="s">
        <v>18</v>
      </c>
      <c r="H262" s="1" t="s">
        <v>19</v>
      </c>
      <c r="I262" s="1" t="s">
        <v>20</v>
      </c>
      <c r="J262" s="1" t="s">
        <v>1273</v>
      </c>
      <c r="K262" s="1" t="s">
        <v>22</v>
      </c>
      <c r="L262" s="1" t="str">
        <f>HYPERLINK("https://files.afu.se/Downloads/Transcripts/0%20-%20Government/USA%20-%20NASA%20Ames%20RC/2010 03 30 - NASA's Ames Research Center - Kepler's 1 Year Anniversary Celebration_6bBSP8xrCZ0 - transcript (automated).pdf","Transcript Link")</f>
        <v>Transcript Link</v>
      </c>
      <c r="M262" s="2" t="str">
        <f>HYPERLINK("https://files.afu.se/Downloads/Transcripts/0%20-%20Government/USA%20-%20NASA%20Ames%20RC/2010 03 30 - NASA's Ames Research Center - Kepler's 1 Year Anniversary Celebration_6bBSP8xrCZ0 - transcript (automated).pdf","Transcript Link")</f>
        <v>Transcript Link</v>
      </c>
    </row>
    <row r="263" ht="270" spans="1:13">
      <c r="A263" s="1" t="s">
        <v>1274</v>
      </c>
      <c r="B263" s="1" t="s">
        <v>13</v>
      </c>
      <c r="C263" s="4" t="s">
        <v>1275</v>
      </c>
      <c r="D263" s="1" t="s">
        <v>1276</v>
      </c>
      <c r="E263" s="1" t="s">
        <v>1277</v>
      </c>
      <c r="F263" s="4" t="s">
        <v>17</v>
      </c>
      <c r="G263" s="1" t="s">
        <v>18</v>
      </c>
      <c r="H263" s="1" t="s">
        <v>19</v>
      </c>
      <c r="I263" s="1" t="s">
        <v>20</v>
      </c>
      <c r="J263" s="1" t="s">
        <v>1278</v>
      </c>
      <c r="K263" s="1" t="s">
        <v>22</v>
      </c>
      <c r="L263" s="1" t="str">
        <f>HYPERLINK("https://files.afu.se/Downloads/Transcripts/0%20-%20Government/USA%20-%20NASA%20Ames%20RC/2009 12 01 - NASA's Ames Research Center - LCROSS Science Briefing November 13th 2009_5xVlBa6YKH4 - transcript (automated).pdf","Transcript Link")</f>
        <v>Transcript Link</v>
      </c>
      <c r="M263" s="2" t="str">
        <f>HYPERLINK("https://files.afu.se/Downloads/Transcripts/0%20-%20Government/USA%20-%20NASA%20Ames%20RC/2009 12 01 - NASA's Ames Research Center - LCROSS Science Briefing November 13th 2009_5xVlBa6YKH4 - transcript (automated).pdf","Transcript Link")</f>
        <v>Transcript Link</v>
      </c>
    </row>
    <row r="264" ht="210" spans="1:13">
      <c r="A264" s="1" t="s">
        <v>1279</v>
      </c>
      <c r="B264" s="1" t="s">
        <v>13</v>
      </c>
      <c r="C264" s="4" t="s">
        <v>1280</v>
      </c>
      <c r="D264" s="1" t="s">
        <v>1281</v>
      </c>
      <c r="E264" s="1" t="s">
        <v>1282</v>
      </c>
      <c r="F264" s="4" t="s">
        <v>17</v>
      </c>
      <c r="G264" s="1" t="s">
        <v>18</v>
      </c>
      <c r="H264" s="1" t="s">
        <v>19</v>
      </c>
      <c r="I264" s="1" t="s">
        <v>20</v>
      </c>
      <c r="J264" s="1" t="s">
        <v>1283</v>
      </c>
      <c r="K264" s="1" t="s">
        <v>22</v>
      </c>
      <c r="L264" s="1" t="str">
        <f>HYPERLINK("https://files.afu.se/Downloads/Transcripts/0%20-%20Government/USA%20-%20NASA%20Ames%20RC/2009 10 09 - NASA's Ames Research Center - LCROSS Impact from Mount Wilson's 60 inch Observatory_99xi_U9xp4Q - transcript (automated).pdf","Transcript Link")</f>
        <v>Transcript Link</v>
      </c>
      <c r="M264" s="2" t="str">
        <f>HYPERLINK("https://files.afu.se/Downloads/Transcripts/0%20-%20Government/USA%20-%20NASA%20Ames%20RC/2009 10 09 - NASA's Ames Research Center - LCROSS Impact from Mount Wilson's 60 inch Observatory_99xi_U9xp4Q - transcript (automated).pdf","Transcript Link")</f>
        <v>Transcript Link</v>
      </c>
    </row>
    <row r="265" ht="210" spans="1:13">
      <c r="A265" s="1" t="s">
        <v>1284</v>
      </c>
      <c r="B265" s="1" t="s">
        <v>13</v>
      </c>
      <c r="C265" s="4" t="s">
        <v>1285</v>
      </c>
      <c r="D265" s="1" t="s">
        <v>1286</v>
      </c>
      <c r="E265" s="1" t="s">
        <v>1287</v>
      </c>
      <c r="F265" s="4" t="s">
        <v>17</v>
      </c>
      <c r="G265" s="1" t="s">
        <v>18</v>
      </c>
      <c r="H265" s="1" t="s">
        <v>19</v>
      </c>
      <c r="I265" s="1" t="s">
        <v>20</v>
      </c>
      <c r="J265" s="1" t="s">
        <v>1288</v>
      </c>
      <c r="K265" s="1" t="s">
        <v>22</v>
      </c>
      <c r="L265" s="1" t="str">
        <f>HYPERLINK("https://files.afu.se/Downloads/Transcripts/0%20-%20Government/USA%20-%20NASA%20Ames%20RC/2009 09 02 - NASA's Ames Research Center - NASA's Sustainability Base_mrOI6RPVZ0E - transcript (automated).pdf","Transcript Link")</f>
        <v>Transcript Link</v>
      </c>
      <c r="M265" s="2" t="str">
        <f>HYPERLINK("https://files.afu.se/Downloads/Transcripts/0%20-%20Government/USA%20-%20NASA%20Ames%20RC/2009 09 02 - NASA's Ames Research Center - NASA's Sustainability Base_mrOI6RPVZ0E - transcript (automated).pdf","Transcript Link")</f>
        <v>Transcript Link</v>
      </c>
    </row>
    <row r="266" ht="195" spans="1:13">
      <c r="A266" s="1" t="s">
        <v>1289</v>
      </c>
      <c r="B266" s="1" t="s">
        <v>13</v>
      </c>
      <c r="C266" s="4" t="s">
        <v>1290</v>
      </c>
      <c r="D266" s="1" t="s">
        <v>1291</v>
      </c>
      <c r="E266" s="1" t="s">
        <v>1292</v>
      </c>
      <c r="F266" s="4" t="s">
        <v>17</v>
      </c>
      <c r="G266" s="1" t="s">
        <v>18</v>
      </c>
      <c r="H266" s="1" t="s">
        <v>19</v>
      </c>
      <c r="I266" s="1" t="s">
        <v>20</v>
      </c>
      <c r="J266" s="1" t="s">
        <v>1293</v>
      </c>
      <c r="K266" s="1" t="s">
        <v>22</v>
      </c>
      <c r="L266" s="1" t="str">
        <f>HYPERLINK("https://files.afu.se/Downloads/Transcripts/0%20-%20Government/USA%20-%20NASA%20Ames%20RC/2009 08 21 - NASA's Ames Research Center - From Silicon Valley to Space  Ames and the Space Shuttle_3PtpKVhsejI - transcript (automated).pdf","Transcript Link")</f>
        <v>Transcript Link</v>
      </c>
      <c r="M266" s="2" t="str">
        <f>HYPERLINK("https://files.afu.se/Downloads/Transcripts/0%20-%20Government/USA%20-%20NASA%20Ames%20RC/2009 08 21 - NASA's Ames Research Center - From Silicon Valley to Space  Ames and the Space Shuttle_3PtpKVhsejI - transcript (automated).pdf","Transcript Link")</f>
        <v>Transcript Link</v>
      </c>
    </row>
    <row r="267" ht="195" spans="1:13">
      <c r="A267" s="1" t="s">
        <v>1294</v>
      </c>
      <c r="B267" s="1" t="s">
        <v>13</v>
      </c>
      <c r="C267" s="4" t="s">
        <v>1295</v>
      </c>
      <c r="D267" s="1" t="s">
        <v>1296</v>
      </c>
      <c r="E267" s="1" t="s">
        <v>1297</v>
      </c>
      <c r="F267" s="4" t="s">
        <v>17</v>
      </c>
      <c r="G267" s="1" t="s">
        <v>18</v>
      </c>
      <c r="H267" s="1" t="s">
        <v>19</v>
      </c>
      <c r="I267" s="1" t="s">
        <v>20</v>
      </c>
      <c r="J267" s="1" t="s">
        <v>1298</v>
      </c>
      <c r="K267" s="1" t="s">
        <v>22</v>
      </c>
      <c r="L267" s="1" t="str">
        <f>HYPERLINK("https://files.afu.se/Downloads/Transcripts/0%20-%20Government/USA%20-%20NASA%20Ames%20RC/2009 08 19 - NASA's Ames Research Center - Return to Flight  Ames' Role in NASA's Return to Flight Efforts_sVPWGNBcq1w - transcript (automated).pdf","Transcript Link")</f>
        <v>Transcript Link</v>
      </c>
      <c r="M267" s="2" t="str">
        <f>HYPERLINK("https://files.afu.se/Downloads/Transcripts/0%20-%20Government/USA%20-%20NASA%20Ames%20RC/2009 08 19 - NASA's Ames Research Center - Return to Flight  Ames' Role in NASA's Return to Flight Efforts_sVPWGNBcq1w - transcript (automated).pdf","Transcript Link")</f>
        <v>Transcript Link</v>
      </c>
    </row>
    <row r="268" ht="195" spans="1:13">
      <c r="A268" s="1" t="s">
        <v>1294</v>
      </c>
      <c r="B268" s="1" t="s">
        <v>13</v>
      </c>
      <c r="C268" s="4" t="s">
        <v>1299</v>
      </c>
      <c r="D268" s="1" t="s">
        <v>1300</v>
      </c>
      <c r="E268" s="1" t="s">
        <v>1301</v>
      </c>
      <c r="F268" s="4" t="s">
        <v>17</v>
      </c>
      <c r="G268" s="1" t="s">
        <v>18</v>
      </c>
      <c r="H268" s="1" t="s">
        <v>19</v>
      </c>
      <c r="I268" s="1" t="s">
        <v>20</v>
      </c>
      <c r="J268" s="1" t="s">
        <v>1302</v>
      </c>
      <c r="K268" s="1" t="s">
        <v>22</v>
      </c>
      <c r="L268" s="1" t="str">
        <f>HYPERLINK("https://files.afu.se/Downloads/Transcripts/0%20-%20Government/USA%20-%20NASA%20Ames%20RC/2009 08 19 - NASA's Ames Research Center - Ames 2009 Exploration and Sustainability Expo_GBPuTxSoP0k - transcript (automated).pdf","Transcript Link")</f>
        <v>Transcript Link</v>
      </c>
      <c r="M268" s="2" t="str">
        <f>HYPERLINK("https://files.afu.se/Downloads/Transcripts/0%20-%20Government/USA%20-%20NASA%20Ames%20RC/2009 08 19 - NASA's Ames Research Center - Ames 2009 Exploration and Sustainability Expo_GBPuTxSoP0k - transcript (automated).pdf","Transcript Link")</f>
        <v>Transcript Link</v>
      </c>
    </row>
  </sheetData>
  <hyperlinks>
    <hyperlink ref="C2" r:id="rId1" display="https://youtu.be/mkLzdjvuNZg"/>
    <hyperlink ref="F2" r:id="rId2" display="https://files.afu.se/Downloads/Transcripts/0%20-%20Government/USA%20-%20NASA%20Ames%20RC/"/>
    <hyperlink ref="C3" r:id="rId3" display="https://youtu.be/AzywfRuT7-U"/>
    <hyperlink ref="F3" r:id="rId2" display="https://files.afu.se/Downloads/Transcripts/0%20-%20Government/USA%20-%20NASA%20Ames%20RC/"/>
    <hyperlink ref="C4" r:id="rId4" display="https://youtu.be/kRlhlCWplqk"/>
    <hyperlink ref="F4" r:id="rId2" display="https://files.afu.se/Downloads/Transcripts/0%20-%20Government/USA%20-%20NASA%20Ames%20RC/"/>
    <hyperlink ref="C5" r:id="rId5" display="https://youtu.be/DFtDdEKEnbI"/>
    <hyperlink ref="F5" r:id="rId2" display="https://files.afu.se/Downloads/Transcripts/0%20-%20Government/USA%20-%20NASA%20Ames%20RC/"/>
    <hyperlink ref="C6" r:id="rId6" display="https://youtu.be/FFkKaBxQ214"/>
    <hyperlink ref="F6" r:id="rId2" display="https://files.afu.se/Downloads/Transcripts/0%20-%20Government/USA%20-%20NASA%20Ames%20RC/"/>
    <hyperlink ref="C7" r:id="rId7" display="https://youtu.be/glX7ANmiS3E"/>
    <hyperlink ref="F7" r:id="rId2" display="https://files.afu.se/Downloads/Transcripts/0%20-%20Government/USA%20-%20NASA%20Ames%20RC/"/>
    <hyperlink ref="C8" r:id="rId8" display="https://youtu.be/3om6YHR6M5s"/>
    <hyperlink ref="F8" r:id="rId2" display="https://files.afu.se/Downloads/Transcripts/0%20-%20Government/USA%20-%20NASA%20Ames%20RC/"/>
    <hyperlink ref="C9" r:id="rId9" display="https://youtu.be/H6K0FPWCiMM"/>
    <hyperlink ref="F9" r:id="rId2" display="https://files.afu.se/Downloads/Transcripts/0%20-%20Government/USA%20-%20NASA%20Ames%20RC/"/>
    <hyperlink ref="C10" r:id="rId10" display="https://youtu.be/0YqPLw4DnuE"/>
    <hyperlink ref="F10" r:id="rId2" display="https://files.afu.se/Downloads/Transcripts/0%20-%20Government/USA%20-%20NASA%20Ames%20RC/"/>
    <hyperlink ref="C11" r:id="rId11" display="https://youtu.be/bd7ekqMrHkg"/>
    <hyperlink ref="F11" r:id="rId2" display="https://files.afu.se/Downloads/Transcripts/0%20-%20Government/USA%20-%20NASA%20Ames%20RC/"/>
    <hyperlink ref="C12" r:id="rId12" display="https://youtu.be/dpgxR82tpDY"/>
    <hyperlink ref="F12" r:id="rId2" display="https://files.afu.se/Downloads/Transcripts/0%20-%20Government/USA%20-%20NASA%20Ames%20RC/"/>
    <hyperlink ref="C13" r:id="rId13" display="https://youtu.be/Jiizqukkd4I"/>
    <hyperlink ref="F13" r:id="rId2" display="https://files.afu.se/Downloads/Transcripts/0%20-%20Government/USA%20-%20NASA%20Ames%20RC/"/>
    <hyperlink ref="C14" r:id="rId14" display="https://youtu.be/0ocX5F7tW8M"/>
    <hyperlink ref="F14" r:id="rId2" display="https://files.afu.se/Downloads/Transcripts/0%20-%20Government/USA%20-%20NASA%20Ames%20RC/"/>
    <hyperlink ref="C15" r:id="rId15" display="https://youtu.be/TV7qAsp6x3w"/>
    <hyperlink ref="F15" r:id="rId2" display="https://files.afu.se/Downloads/Transcripts/0%20-%20Government/USA%20-%20NASA%20Ames%20RC/"/>
    <hyperlink ref="C16" r:id="rId16" display="https://youtu.be/GBxHAES5Osw"/>
    <hyperlink ref="F16" r:id="rId2" display="https://files.afu.se/Downloads/Transcripts/0%20-%20Government/USA%20-%20NASA%20Ames%20RC/"/>
    <hyperlink ref="C17" r:id="rId17" display="https://youtu.be/jIs_fWFjUA4"/>
    <hyperlink ref="F17" r:id="rId2" display="https://files.afu.se/Downloads/Transcripts/0%20-%20Government/USA%20-%20NASA%20Ames%20RC/"/>
    <hyperlink ref="C18" r:id="rId18" display="https://youtu.be/M3kIe4Zeh04"/>
    <hyperlink ref="F18" r:id="rId2" display="https://files.afu.se/Downloads/Transcripts/0%20-%20Government/USA%20-%20NASA%20Ames%20RC/"/>
    <hyperlink ref="C19" r:id="rId19" display="https://youtu.be/U70y8ypCbyA"/>
    <hyperlink ref="F19" r:id="rId2" display="https://files.afu.se/Downloads/Transcripts/0%20-%20Government/USA%20-%20NASA%20Ames%20RC/"/>
    <hyperlink ref="C20" r:id="rId20" display="https://youtu.be/sc3C294Jvpc"/>
    <hyperlink ref="F20" r:id="rId2" display="https://files.afu.se/Downloads/Transcripts/0%20-%20Government/USA%20-%20NASA%20Ames%20RC/"/>
    <hyperlink ref="C21" r:id="rId21" display="https://youtu.be/S9Y6n1G5hhc"/>
    <hyperlink ref="F21" r:id="rId2" display="https://files.afu.se/Downloads/Transcripts/0%20-%20Government/USA%20-%20NASA%20Ames%20RC/"/>
    <hyperlink ref="C22" r:id="rId22" display="https://youtu.be/sgEkCZ-1CNA"/>
    <hyperlink ref="F22" r:id="rId2" display="https://files.afu.se/Downloads/Transcripts/0%20-%20Government/USA%20-%20NASA%20Ames%20RC/"/>
    <hyperlink ref="C23" r:id="rId23" display="https://youtu.be/LvtA58t_l8w"/>
    <hyperlink ref="F23" r:id="rId2" display="https://files.afu.se/Downloads/Transcripts/0%20-%20Government/USA%20-%20NASA%20Ames%20RC/"/>
    <hyperlink ref="C24" r:id="rId24" display="https://youtu.be/pDvub0TwJIc"/>
    <hyperlink ref="F24" r:id="rId2" display="https://files.afu.se/Downloads/Transcripts/0%20-%20Government/USA%20-%20NASA%20Ames%20RC/"/>
    <hyperlink ref="C25" r:id="rId25" display="https://youtu.be/RTC3Z1Oug5E"/>
    <hyperlink ref="F25" r:id="rId2" display="https://files.afu.se/Downloads/Transcripts/0%20-%20Government/USA%20-%20NASA%20Ames%20RC/"/>
    <hyperlink ref="C26" r:id="rId26" display="https://youtu.be/wIYtARY1pXA"/>
    <hyperlink ref="F26" r:id="rId2" display="https://files.afu.se/Downloads/Transcripts/0%20-%20Government/USA%20-%20NASA%20Ames%20RC/"/>
    <hyperlink ref="C27" r:id="rId27" display="https://youtu.be/ROWPoRXLvo4"/>
    <hyperlink ref="F27" r:id="rId2" display="https://files.afu.se/Downloads/Transcripts/0%20-%20Government/USA%20-%20NASA%20Ames%20RC/"/>
    <hyperlink ref="C28" r:id="rId28" display="https://youtu.be/PpmaXZ3ajTY"/>
    <hyperlink ref="F28" r:id="rId2" display="https://files.afu.se/Downloads/Transcripts/0%20-%20Government/USA%20-%20NASA%20Ames%20RC/"/>
    <hyperlink ref="C29" r:id="rId29" display="https://youtu.be/Vhx01meKsCs"/>
    <hyperlink ref="F29" r:id="rId2" display="https://files.afu.se/Downloads/Transcripts/0%20-%20Government/USA%20-%20NASA%20Ames%20RC/"/>
    <hyperlink ref="C30" r:id="rId30" display="https://youtu.be/gtVFBqzjkiA"/>
    <hyperlink ref="F30" r:id="rId2" display="https://files.afu.se/Downloads/Transcripts/0%20-%20Government/USA%20-%20NASA%20Ames%20RC/"/>
    <hyperlink ref="C31" r:id="rId31" display="https://youtu.be/g8WYaaGf2f8"/>
    <hyperlink ref="F31" r:id="rId2" display="https://files.afu.se/Downloads/Transcripts/0%20-%20Government/USA%20-%20NASA%20Ames%20RC/"/>
    <hyperlink ref="C32" r:id="rId32" display="https://youtu.be/rRVpyiXvV9g"/>
    <hyperlink ref="F32" r:id="rId2" display="https://files.afu.se/Downloads/Transcripts/0%20-%20Government/USA%20-%20NASA%20Ames%20RC/"/>
    <hyperlink ref="C33" r:id="rId33" display="https://youtu.be/Kv-exyTXMOk"/>
    <hyperlink ref="F33" r:id="rId2" display="https://files.afu.se/Downloads/Transcripts/0%20-%20Government/USA%20-%20NASA%20Ames%20RC/"/>
    <hyperlink ref="C34" r:id="rId34" display="https://youtu.be/XypRfle65eA"/>
    <hyperlink ref="F34" r:id="rId2" display="https://files.afu.se/Downloads/Transcripts/0%20-%20Government/USA%20-%20NASA%20Ames%20RC/"/>
    <hyperlink ref="C35" r:id="rId35" display="https://youtu.be/cwDkPKPi1mY"/>
    <hyperlink ref="F35" r:id="rId2" display="https://files.afu.se/Downloads/Transcripts/0%20-%20Government/USA%20-%20NASA%20Ames%20RC/"/>
    <hyperlink ref="C36" r:id="rId36" display="https://youtu.be/eA3SJIzWADQ"/>
    <hyperlink ref="F36" r:id="rId2" display="https://files.afu.se/Downloads/Transcripts/0%20-%20Government/USA%20-%20NASA%20Ames%20RC/"/>
    <hyperlink ref="C37" r:id="rId37" display="https://youtu.be/yd18oZqdmdo"/>
    <hyperlink ref="F37" r:id="rId2" display="https://files.afu.se/Downloads/Transcripts/0%20-%20Government/USA%20-%20NASA%20Ames%20RC/"/>
    <hyperlink ref="C38" r:id="rId38" display="https://youtu.be/vMVdatU_z5w"/>
    <hyperlink ref="F38" r:id="rId2" display="https://files.afu.se/Downloads/Transcripts/0%20-%20Government/USA%20-%20NASA%20Ames%20RC/"/>
    <hyperlink ref="C39" r:id="rId39" display="https://youtu.be/3yij1rJOefM"/>
    <hyperlink ref="F39" r:id="rId2" display="https://files.afu.se/Downloads/Transcripts/0%20-%20Government/USA%20-%20NASA%20Ames%20RC/"/>
    <hyperlink ref="C40" r:id="rId40" display="https://youtu.be/EWEgS74f_FE"/>
    <hyperlink ref="F40" r:id="rId2" display="https://files.afu.se/Downloads/Transcripts/0%20-%20Government/USA%20-%20NASA%20Ames%20RC/"/>
    <hyperlink ref="C41" r:id="rId41" display="https://youtu.be/yKnsdiRf50A"/>
    <hyperlink ref="F41" r:id="rId2" display="https://files.afu.se/Downloads/Transcripts/0%20-%20Government/USA%20-%20NASA%20Ames%20RC/"/>
    <hyperlink ref="C42" r:id="rId42" display="https://youtu.be/f5kyGpASPRM"/>
    <hyperlink ref="F42" r:id="rId2" display="https://files.afu.se/Downloads/Transcripts/0%20-%20Government/USA%20-%20NASA%20Ames%20RC/"/>
    <hyperlink ref="C43" r:id="rId43" display="https://youtu.be/KhsCg7pmv0o"/>
    <hyperlink ref="F43" r:id="rId2" display="https://files.afu.se/Downloads/Transcripts/0%20-%20Government/USA%20-%20NASA%20Ames%20RC/"/>
    <hyperlink ref="C44" r:id="rId44" display="https://youtu.be/vFgxdD7_LPs"/>
    <hyperlink ref="F44" r:id="rId2" display="https://files.afu.se/Downloads/Transcripts/0%20-%20Government/USA%20-%20NASA%20Ames%20RC/"/>
    <hyperlink ref="C45" r:id="rId45" display="https://youtu.be/wnE0K_x8fqw"/>
    <hyperlink ref="F45" r:id="rId2" display="https://files.afu.se/Downloads/Transcripts/0%20-%20Government/USA%20-%20NASA%20Ames%20RC/"/>
    <hyperlink ref="C46" r:id="rId46" display="https://youtu.be/9NTYEGacAAE"/>
    <hyperlink ref="F46" r:id="rId2" display="https://files.afu.se/Downloads/Transcripts/0%20-%20Government/USA%20-%20NASA%20Ames%20RC/"/>
    <hyperlink ref="C47" r:id="rId47" display="https://youtu.be/sDy2D31kPso"/>
    <hyperlink ref="F47" r:id="rId2" display="https://files.afu.se/Downloads/Transcripts/0%20-%20Government/USA%20-%20NASA%20Ames%20RC/"/>
    <hyperlink ref="C48" r:id="rId48" display="https://youtu.be/dcT9kEAYq1k"/>
    <hyperlink ref="F48" r:id="rId2" display="https://files.afu.se/Downloads/Transcripts/0%20-%20Government/USA%20-%20NASA%20Ames%20RC/"/>
    <hyperlink ref="C49" r:id="rId49" display="https://youtu.be/huvJSKgdwYM"/>
    <hyperlink ref="F49" r:id="rId2" display="https://files.afu.se/Downloads/Transcripts/0%20-%20Government/USA%20-%20NASA%20Ames%20RC/"/>
    <hyperlink ref="C50" r:id="rId50" display="https://youtu.be/WTjcs5pBJ78"/>
    <hyperlink ref="F50" r:id="rId2" display="https://files.afu.se/Downloads/Transcripts/0%20-%20Government/USA%20-%20NASA%20Ames%20RC/"/>
    <hyperlink ref="C51" r:id="rId51" display="https://youtu.be/_XHugcP3j80"/>
    <hyperlink ref="F51" r:id="rId2" display="https://files.afu.se/Downloads/Transcripts/0%20-%20Government/USA%20-%20NASA%20Ames%20RC/"/>
    <hyperlink ref="C52" r:id="rId52" display="https://youtu.be/gkVjRk0hsgw"/>
    <hyperlink ref="F52" r:id="rId2" display="https://files.afu.se/Downloads/Transcripts/0%20-%20Government/USA%20-%20NASA%20Ames%20RC/"/>
    <hyperlink ref="C53" r:id="rId53" display="https://youtu.be/SGnyvOivjPY"/>
    <hyperlink ref="F53" r:id="rId2" display="https://files.afu.se/Downloads/Transcripts/0%20-%20Government/USA%20-%20NASA%20Ames%20RC/"/>
    <hyperlink ref="C54" r:id="rId54" display="https://youtu.be/Nm20gqf5KCA"/>
    <hyperlink ref="F54" r:id="rId2" display="https://files.afu.se/Downloads/Transcripts/0%20-%20Government/USA%20-%20NASA%20Ames%20RC/"/>
    <hyperlink ref="C55" r:id="rId55" display="https://youtu.be/S_HRh0ZynjE"/>
    <hyperlink ref="F55" r:id="rId2" display="https://files.afu.se/Downloads/Transcripts/0%20-%20Government/USA%20-%20NASA%20Ames%20RC/"/>
    <hyperlink ref="C56" r:id="rId56" display="https://youtu.be/TFItIj7xMhY"/>
    <hyperlink ref="F56" r:id="rId2" display="https://files.afu.se/Downloads/Transcripts/0%20-%20Government/USA%20-%20NASA%20Ames%20RC/"/>
    <hyperlink ref="C57" r:id="rId57" display="https://youtu.be/YP91Uc1GVLY"/>
    <hyperlink ref="F57" r:id="rId2" display="https://files.afu.se/Downloads/Transcripts/0%20-%20Government/USA%20-%20NASA%20Ames%20RC/"/>
    <hyperlink ref="C58" r:id="rId58" display="https://youtu.be/aEcKFLIiTEA"/>
    <hyperlink ref="F58" r:id="rId2" display="https://files.afu.se/Downloads/Transcripts/0%20-%20Government/USA%20-%20NASA%20Ames%20RC/"/>
    <hyperlink ref="C59" r:id="rId59" display="https://youtu.be/FTNQWbSFsXc"/>
    <hyperlink ref="F59" r:id="rId2" display="https://files.afu.se/Downloads/Transcripts/0%20-%20Government/USA%20-%20NASA%20Ames%20RC/"/>
    <hyperlink ref="C60" r:id="rId60" display="https://youtu.be/6OoZQEjXRgc"/>
    <hyperlink ref="F60" r:id="rId2" display="https://files.afu.se/Downloads/Transcripts/0%20-%20Government/USA%20-%20NASA%20Ames%20RC/"/>
    <hyperlink ref="C61" r:id="rId61" display="https://youtu.be/IAJ0Rnjwk5s"/>
    <hyperlink ref="F61" r:id="rId2" display="https://files.afu.se/Downloads/Transcripts/0%20-%20Government/USA%20-%20NASA%20Ames%20RC/"/>
    <hyperlink ref="C62" r:id="rId62" display="https://youtu.be/RW811ouhJeU"/>
    <hyperlink ref="F62" r:id="rId2" display="https://files.afu.se/Downloads/Transcripts/0%20-%20Government/USA%20-%20NASA%20Ames%20RC/"/>
    <hyperlink ref="C63" r:id="rId63" display="https://youtu.be/Sd0OODVQ8SM"/>
    <hyperlink ref="F63" r:id="rId2" display="https://files.afu.se/Downloads/Transcripts/0%20-%20Government/USA%20-%20NASA%20Ames%20RC/"/>
    <hyperlink ref="C64" r:id="rId64" display="https://youtu.be/EC7swwNf788"/>
    <hyperlink ref="F64" r:id="rId2" display="https://files.afu.se/Downloads/Transcripts/0%20-%20Government/USA%20-%20NASA%20Ames%20RC/"/>
    <hyperlink ref="C65" r:id="rId65" display="https://youtu.be/zXpdjmaWWag"/>
    <hyperlink ref="F65" r:id="rId2" display="https://files.afu.se/Downloads/Transcripts/0%20-%20Government/USA%20-%20NASA%20Ames%20RC/"/>
    <hyperlink ref="C66" r:id="rId66" display="https://youtu.be/xgJvluisSyg"/>
    <hyperlink ref="F66" r:id="rId2" display="https://files.afu.se/Downloads/Transcripts/0%20-%20Government/USA%20-%20NASA%20Ames%20RC/"/>
    <hyperlink ref="C67" r:id="rId67" display="https://youtu.be/RWUugXOACMA"/>
    <hyperlink ref="F67" r:id="rId2" display="https://files.afu.se/Downloads/Transcripts/0%20-%20Government/USA%20-%20NASA%20Ames%20RC/"/>
    <hyperlink ref="C68" r:id="rId68" display="https://youtu.be/pojK7Zcypz4"/>
    <hyperlink ref="F68" r:id="rId2" display="https://files.afu.se/Downloads/Transcripts/0%20-%20Government/USA%20-%20NASA%20Ames%20RC/"/>
    <hyperlink ref="C69" r:id="rId69" display="https://youtu.be/sZebvXtFZIM"/>
    <hyperlink ref="F69" r:id="rId2" display="https://files.afu.se/Downloads/Transcripts/0%20-%20Government/USA%20-%20NASA%20Ames%20RC/"/>
    <hyperlink ref="C70" r:id="rId70" display="https://youtu.be/U5CLTQH4mpc"/>
    <hyperlink ref="F70" r:id="rId2" display="https://files.afu.se/Downloads/Transcripts/0%20-%20Government/USA%20-%20NASA%20Ames%20RC/"/>
    <hyperlink ref="C71" r:id="rId71" display="https://youtu.be/X6CDPZIz1s4"/>
    <hyperlink ref="F71" r:id="rId2" display="https://files.afu.se/Downloads/Transcripts/0%20-%20Government/USA%20-%20NASA%20Ames%20RC/"/>
    <hyperlink ref="C72" r:id="rId72" display="https://youtu.be/rSKQwwWehEs"/>
    <hyperlink ref="F72" r:id="rId2" display="https://files.afu.se/Downloads/Transcripts/0%20-%20Government/USA%20-%20NASA%20Ames%20RC/"/>
    <hyperlink ref="C73" r:id="rId73" display="https://youtu.be/WrGrfXjjXro"/>
    <hyperlink ref="F73" r:id="rId2" display="https://files.afu.se/Downloads/Transcripts/0%20-%20Government/USA%20-%20NASA%20Ames%20RC/"/>
    <hyperlink ref="C74" r:id="rId74" display="https://youtu.be/rkRJ75a12Pk"/>
    <hyperlink ref="F74" r:id="rId2" display="https://files.afu.se/Downloads/Transcripts/0%20-%20Government/USA%20-%20NASA%20Ames%20RC/"/>
    <hyperlink ref="C75" r:id="rId75" display="https://youtu.be/0PiCPbrXmis"/>
    <hyperlink ref="F75" r:id="rId2" display="https://files.afu.se/Downloads/Transcripts/0%20-%20Government/USA%20-%20NASA%20Ames%20RC/"/>
    <hyperlink ref="C76" r:id="rId76" display="https://youtu.be/vIVezlYrP7s"/>
    <hyperlink ref="F76" r:id="rId2" display="https://files.afu.se/Downloads/Transcripts/0%20-%20Government/USA%20-%20NASA%20Ames%20RC/"/>
    <hyperlink ref="C77" r:id="rId77" display="https://youtu.be/tbh6GjRChnQ"/>
    <hyperlink ref="F77" r:id="rId2" display="https://files.afu.se/Downloads/Transcripts/0%20-%20Government/USA%20-%20NASA%20Ames%20RC/"/>
    <hyperlink ref="C78" r:id="rId78" display="https://youtu.be/WX9KgcyZSgE"/>
    <hyperlink ref="F78" r:id="rId2" display="https://files.afu.se/Downloads/Transcripts/0%20-%20Government/USA%20-%20NASA%20Ames%20RC/"/>
    <hyperlink ref="C79" r:id="rId79" display="https://youtu.be/bmV1D_nyYx4"/>
    <hyperlink ref="F79" r:id="rId2" display="https://files.afu.se/Downloads/Transcripts/0%20-%20Government/USA%20-%20NASA%20Ames%20RC/"/>
    <hyperlink ref="C80" r:id="rId80" display="https://youtu.be/uszaCL6KPHQ"/>
    <hyperlink ref="F80" r:id="rId2" display="https://files.afu.se/Downloads/Transcripts/0%20-%20Government/USA%20-%20NASA%20Ames%20RC/"/>
    <hyperlink ref="C81" r:id="rId81" display="https://youtu.be/UnIWwnUFm0Q"/>
    <hyperlink ref="F81" r:id="rId2" display="https://files.afu.se/Downloads/Transcripts/0%20-%20Government/USA%20-%20NASA%20Ames%20RC/"/>
    <hyperlink ref="C82" r:id="rId82" display="https://youtu.be/ZrswPmPQiy8"/>
    <hyperlink ref="F82" r:id="rId2" display="https://files.afu.se/Downloads/Transcripts/0%20-%20Government/USA%20-%20NASA%20Ames%20RC/"/>
    <hyperlink ref="C83" r:id="rId83" display="https://youtu.be/csvT2g4_qNs"/>
    <hyperlink ref="F83" r:id="rId2" display="https://files.afu.se/Downloads/Transcripts/0%20-%20Government/USA%20-%20NASA%20Ames%20RC/"/>
    <hyperlink ref="C84" r:id="rId84" display="https://youtu.be/orUh5HXGCOg"/>
    <hyperlink ref="F84" r:id="rId2" display="https://files.afu.se/Downloads/Transcripts/0%20-%20Government/USA%20-%20NASA%20Ames%20RC/"/>
    <hyperlink ref="C85" r:id="rId85" display="https://youtu.be/mFfy8otrpks"/>
    <hyperlink ref="F85" r:id="rId2" display="https://files.afu.se/Downloads/Transcripts/0%20-%20Government/USA%20-%20NASA%20Ames%20RC/"/>
    <hyperlink ref="C86" r:id="rId86" display="https://youtu.be/RgoGev8-r5U"/>
    <hyperlink ref="F86" r:id="rId2" display="https://files.afu.se/Downloads/Transcripts/0%20-%20Government/USA%20-%20NASA%20Ames%20RC/"/>
    <hyperlink ref="C87" r:id="rId87" display="https://youtu.be/VUS78M7fysk"/>
    <hyperlink ref="F87" r:id="rId2" display="https://files.afu.se/Downloads/Transcripts/0%20-%20Government/USA%20-%20NASA%20Ames%20RC/"/>
    <hyperlink ref="C88" r:id="rId88" display="https://youtu.be/9jmB4MtyZyI"/>
    <hyperlink ref="F88" r:id="rId2" display="https://files.afu.se/Downloads/Transcripts/0%20-%20Government/USA%20-%20NASA%20Ames%20RC/"/>
    <hyperlink ref="C89" r:id="rId89" display="https://youtu.be/PuLp97j_sgM"/>
    <hyperlink ref="F89" r:id="rId2" display="https://files.afu.se/Downloads/Transcripts/0%20-%20Government/USA%20-%20NASA%20Ames%20RC/"/>
    <hyperlink ref="C90" r:id="rId90" display="https://youtu.be/q1g4Se8jHuY"/>
    <hyperlink ref="F90" r:id="rId2" display="https://files.afu.se/Downloads/Transcripts/0%20-%20Government/USA%20-%20NASA%20Ames%20RC/"/>
    <hyperlink ref="C91" r:id="rId91" display="https://youtu.be/8GDkqvR9a-I"/>
    <hyperlink ref="F91" r:id="rId2" display="https://files.afu.se/Downloads/Transcripts/0%20-%20Government/USA%20-%20NASA%20Ames%20RC/"/>
    <hyperlink ref="C92" r:id="rId92" display="https://youtu.be/3gw0Ns30vaM"/>
    <hyperlink ref="F92" r:id="rId2" display="https://files.afu.se/Downloads/Transcripts/0%20-%20Government/USA%20-%20NASA%20Ames%20RC/"/>
    <hyperlink ref="C93" r:id="rId93" display="https://youtu.be/dpNvyPDWg-w"/>
    <hyperlink ref="F93" r:id="rId2" display="https://files.afu.se/Downloads/Transcripts/0%20-%20Government/USA%20-%20NASA%20Ames%20RC/"/>
    <hyperlink ref="C94" r:id="rId94" display="https://youtu.be/-JsMNrny-uc"/>
    <hyperlink ref="F94" r:id="rId2" display="https://files.afu.se/Downloads/Transcripts/0%20-%20Government/USA%20-%20NASA%20Ames%20RC/"/>
    <hyperlink ref="C95" r:id="rId95" display="https://youtu.be/4GLQuds_FEY"/>
    <hyperlink ref="F95" r:id="rId2" display="https://files.afu.se/Downloads/Transcripts/0%20-%20Government/USA%20-%20NASA%20Ames%20RC/"/>
    <hyperlink ref="C96" r:id="rId96" display="https://youtu.be/N38Tu-Spf5w"/>
    <hyperlink ref="F96" r:id="rId2" display="https://files.afu.se/Downloads/Transcripts/0%20-%20Government/USA%20-%20NASA%20Ames%20RC/"/>
    <hyperlink ref="C97" r:id="rId97" display="https://youtu.be/ZXYCKoTclCc"/>
    <hyperlink ref="F97" r:id="rId2" display="https://files.afu.se/Downloads/Transcripts/0%20-%20Government/USA%20-%20NASA%20Ames%20RC/"/>
    <hyperlink ref="C98" r:id="rId98" display="https://youtu.be/yioXvqux7_A"/>
    <hyperlink ref="F98" r:id="rId2" display="https://files.afu.se/Downloads/Transcripts/0%20-%20Government/USA%20-%20NASA%20Ames%20RC/"/>
    <hyperlink ref="C99" r:id="rId99" display="https://youtu.be/dq6CoSXR6co"/>
    <hyperlink ref="F99" r:id="rId2" display="https://files.afu.se/Downloads/Transcripts/0%20-%20Government/USA%20-%20NASA%20Ames%20RC/"/>
    <hyperlink ref="C100" r:id="rId100" display="https://youtu.be/nOrXPaxuwIk"/>
    <hyperlink ref="F100" r:id="rId2" display="https://files.afu.se/Downloads/Transcripts/0%20-%20Government/USA%20-%20NASA%20Ames%20RC/"/>
    <hyperlink ref="C101" r:id="rId101" display="https://youtu.be/amnfB4_V5DQ"/>
    <hyperlink ref="F101" r:id="rId2" display="https://files.afu.se/Downloads/Transcripts/0%20-%20Government/USA%20-%20NASA%20Ames%20RC/"/>
    <hyperlink ref="C102" r:id="rId102" display="https://youtu.be/OXXJCLFfl7U"/>
    <hyperlink ref="F102" r:id="rId2" display="https://files.afu.se/Downloads/Transcripts/0%20-%20Government/USA%20-%20NASA%20Ames%20RC/"/>
    <hyperlink ref="C103" r:id="rId103" display="https://youtu.be/0V2LpALsvLk"/>
    <hyperlink ref="F103" r:id="rId2" display="https://files.afu.se/Downloads/Transcripts/0%20-%20Government/USA%20-%20NASA%20Ames%20RC/"/>
    <hyperlink ref="C104" r:id="rId104" display="https://youtu.be/P9zmerD04Hk"/>
    <hyperlink ref="F104" r:id="rId2" display="https://files.afu.se/Downloads/Transcripts/0%20-%20Government/USA%20-%20NASA%20Ames%20RC/"/>
    <hyperlink ref="C105" r:id="rId105" display="https://youtu.be/hywBEaGiO4k"/>
    <hyperlink ref="F105" r:id="rId2" display="https://files.afu.se/Downloads/Transcripts/0%20-%20Government/USA%20-%20NASA%20Ames%20RC/"/>
    <hyperlink ref="C106" r:id="rId106" display="https://youtu.be/bD7KnZwR0zc"/>
    <hyperlink ref="F106" r:id="rId2" display="https://files.afu.se/Downloads/Transcripts/0%20-%20Government/USA%20-%20NASA%20Ames%20RC/"/>
    <hyperlink ref="C107" r:id="rId107" display="https://youtu.be/rfl5BS8TcUw"/>
    <hyperlink ref="F107" r:id="rId2" display="https://files.afu.se/Downloads/Transcripts/0%20-%20Government/USA%20-%20NASA%20Ames%20RC/"/>
    <hyperlink ref="C108" r:id="rId108" display="https://youtu.be/y8VDQj2TUUk"/>
    <hyperlink ref="F108" r:id="rId2" display="https://files.afu.se/Downloads/Transcripts/0%20-%20Government/USA%20-%20NASA%20Ames%20RC/"/>
    <hyperlink ref="C109" r:id="rId109" display="https://youtu.be/2f5-1lF8oDI"/>
    <hyperlink ref="F109" r:id="rId2" display="https://files.afu.se/Downloads/Transcripts/0%20-%20Government/USA%20-%20NASA%20Ames%20RC/"/>
    <hyperlink ref="C110" r:id="rId110" display="https://youtu.be/bmlbXa5Vnaw"/>
    <hyperlink ref="F110" r:id="rId2" display="https://files.afu.se/Downloads/Transcripts/0%20-%20Government/USA%20-%20NASA%20Ames%20RC/"/>
    <hyperlink ref="C111" r:id="rId111" display="https://youtu.be/bWGfMOJSa-c"/>
    <hyperlink ref="F111" r:id="rId2" display="https://files.afu.se/Downloads/Transcripts/0%20-%20Government/USA%20-%20NASA%20Ames%20RC/"/>
    <hyperlink ref="C112" r:id="rId112" display="https://youtu.be/YSiXrQKTNm4"/>
    <hyperlink ref="F112" r:id="rId2" display="https://files.afu.se/Downloads/Transcripts/0%20-%20Government/USA%20-%20NASA%20Ames%20RC/"/>
    <hyperlink ref="C113" r:id="rId113" display="https://youtu.be/OM-SWMmrOsk"/>
    <hyperlink ref="F113" r:id="rId2" display="https://files.afu.se/Downloads/Transcripts/0%20-%20Government/USA%20-%20NASA%20Ames%20RC/"/>
    <hyperlink ref="C114" r:id="rId114" display="https://youtu.be/RrJYV8bioIc"/>
    <hyperlink ref="F114" r:id="rId2" display="https://files.afu.se/Downloads/Transcripts/0%20-%20Government/USA%20-%20NASA%20Ames%20RC/"/>
    <hyperlink ref="C115" r:id="rId115" display="https://youtu.be/vklMRx_T2BY"/>
    <hyperlink ref="F115" r:id="rId2" display="https://files.afu.se/Downloads/Transcripts/0%20-%20Government/USA%20-%20NASA%20Ames%20RC/"/>
    <hyperlink ref="C116" r:id="rId116" display="https://youtu.be/ZeCgMdaBrwM"/>
    <hyperlink ref="F116" r:id="rId2" display="https://files.afu.se/Downloads/Transcripts/0%20-%20Government/USA%20-%20NASA%20Ames%20RC/"/>
    <hyperlink ref="C117" r:id="rId117" display="https://youtu.be/o6oiZxd6Es8"/>
    <hyperlink ref="F117" r:id="rId2" display="https://files.afu.se/Downloads/Transcripts/0%20-%20Government/USA%20-%20NASA%20Ames%20RC/"/>
    <hyperlink ref="C118" r:id="rId118" display="https://youtu.be/3wWkUotHz8I"/>
    <hyperlink ref="F118" r:id="rId2" display="https://files.afu.se/Downloads/Transcripts/0%20-%20Government/USA%20-%20NASA%20Ames%20RC/"/>
    <hyperlink ref="C119" r:id="rId119" display="https://youtu.be/ZvnrjF3vnN4"/>
    <hyperlink ref="F119" r:id="rId2" display="https://files.afu.se/Downloads/Transcripts/0%20-%20Government/USA%20-%20NASA%20Ames%20RC/"/>
    <hyperlink ref="C120" r:id="rId120" display="https://youtu.be/kLlILnQjGfc"/>
    <hyperlink ref="F120" r:id="rId2" display="https://files.afu.se/Downloads/Transcripts/0%20-%20Government/USA%20-%20NASA%20Ames%20RC/"/>
    <hyperlink ref="C121" r:id="rId121" display="https://youtu.be/5PrV0EDRtzw"/>
    <hyperlink ref="F121" r:id="rId2" display="https://files.afu.se/Downloads/Transcripts/0%20-%20Government/USA%20-%20NASA%20Ames%20RC/"/>
    <hyperlink ref="C122" r:id="rId122" display="https://youtu.be/CJzGlZ08Df4"/>
    <hyperlink ref="F122" r:id="rId2" display="https://files.afu.se/Downloads/Transcripts/0%20-%20Government/USA%20-%20NASA%20Ames%20RC/"/>
    <hyperlink ref="C123" r:id="rId123" display="https://youtu.be/Ad8b7HLwqjE"/>
    <hyperlink ref="F123" r:id="rId2" display="https://files.afu.se/Downloads/Transcripts/0%20-%20Government/USA%20-%20NASA%20Ames%20RC/"/>
    <hyperlink ref="C124" r:id="rId124" display="https://youtu.be/kRCYsbWbss8"/>
    <hyperlink ref="F124" r:id="rId2" display="https://files.afu.se/Downloads/Transcripts/0%20-%20Government/USA%20-%20NASA%20Ames%20RC/"/>
    <hyperlink ref="C125" r:id="rId125" display="https://youtu.be/_sRg0AJg2kg"/>
    <hyperlink ref="F125" r:id="rId2" display="https://files.afu.se/Downloads/Transcripts/0%20-%20Government/USA%20-%20NASA%20Ames%20RC/"/>
    <hyperlink ref="C126" r:id="rId126" display="https://youtu.be/1JfGr5795p8"/>
    <hyperlink ref="F126" r:id="rId2" display="https://files.afu.se/Downloads/Transcripts/0%20-%20Government/USA%20-%20NASA%20Ames%20RC/"/>
    <hyperlink ref="C127" r:id="rId127" display="https://youtu.be/HnHCP589Dvg"/>
    <hyperlink ref="F127" r:id="rId2" display="https://files.afu.se/Downloads/Transcripts/0%20-%20Government/USA%20-%20NASA%20Ames%20RC/"/>
    <hyperlink ref="C128" r:id="rId128" display="https://youtu.be/z2pdkeBl2NA"/>
    <hyperlink ref="F128" r:id="rId2" display="https://files.afu.se/Downloads/Transcripts/0%20-%20Government/USA%20-%20NASA%20Ames%20RC/"/>
    <hyperlink ref="C129" r:id="rId129" display="https://youtu.be/wP2ymMd7g7U"/>
    <hyperlink ref="F129" r:id="rId2" display="https://files.afu.se/Downloads/Transcripts/0%20-%20Government/USA%20-%20NASA%20Ames%20RC/"/>
    <hyperlink ref="C130" r:id="rId130" display="https://youtu.be/Qtab-G_WU_k"/>
    <hyperlink ref="F130" r:id="rId2" display="https://files.afu.se/Downloads/Transcripts/0%20-%20Government/USA%20-%20NASA%20Ames%20RC/"/>
    <hyperlink ref="C131" r:id="rId131" display="https://youtu.be/atGarMy4TcM"/>
    <hyperlink ref="F131" r:id="rId2" display="https://files.afu.se/Downloads/Transcripts/0%20-%20Government/USA%20-%20NASA%20Ames%20RC/"/>
    <hyperlink ref="C132" r:id="rId132" display="https://youtu.be/_I8FqFgUtJg"/>
    <hyperlink ref="F132" r:id="rId2" display="https://files.afu.se/Downloads/Transcripts/0%20-%20Government/USA%20-%20NASA%20Ames%20RC/"/>
    <hyperlink ref="C133" r:id="rId133" display="https://youtu.be/l2p3SBIvp18"/>
    <hyperlink ref="F133" r:id="rId2" display="https://files.afu.se/Downloads/Transcripts/0%20-%20Government/USA%20-%20NASA%20Ames%20RC/"/>
    <hyperlink ref="C134" r:id="rId134" display="https://youtu.be/CB-a5orPQxo"/>
    <hyperlink ref="F134" r:id="rId2" display="https://files.afu.se/Downloads/Transcripts/0%20-%20Government/USA%20-%20NASA%20Ames%20RC/"/>
    <hyperlink ref="C135" r:id="rId135" display="https://youtu.be/WjMduf88jvw"/>
    <hyperlink ref="F135" r:id="rId2" display="https://files.afu.se/Downloads/Transcripts/0%20-%20Government/USA%20-%20NASA%20Ames%20RC/"/>
    <hyperlink ref="C136" r:id="rId136" display="https://youtu.be/9UQ6zC0b8os"/>
    <hyperlink ref="F136" r:id="rId2" display="https://files.afu.se/Downloads/Transcripts/0%20-%20Government/USA%20-%20NASA%20Ames%20RC/"/>
    <hyperlink ref="C137" r:id="rId137" display="https://youtu.be/Q4qsEz9ILGc"/>
    <hyperlink ref="F137" r:id="rId2" display="https://files.afu.se/Downloads/Transcripts/0%20-%20Government/USA%20-%20NASA%20Ames%20RC/"/>
    <hyperlink ref="C138" r:id="rId138" display="https://youtu.be/wbFaH6-He5g"/>
    <hyperlink ref="F138" r:id="rId2" display="https://files.afu.se/Downloads/Transcripts/0%20-%20Government/USA%20-%20NASA%20Ames%20RC/"/>
    <hyperlink ref="C139" r:id="rId139" display="https://youtu.be/PE9ZwsZyaW0"/>
    <hyperlink ref="F139" r:id="rId2" display="https://files.afu.se/Downloads/Transcripts/0%20-%20Government/USA%20-%20NASA%20Ames%20RC/"/>
    <hyperlink ref="C140" r:id="rId140" display="https://youtu.be/Gw_51xU41w0"/>
    <hyperlink ref="F140" r:id="rId2" display="https://files.afu.se/Downloads/Transcripts/0%20-%20Government/USA%20-%20NASA%20Ames%20RC/"/>
    <hyperlink ref="C141" r:id="rId141" display="https://youtu.be/2duMRHaR-no"/>
    <hyperlink ref="F141" r:id="rId2" display="https://files.afu.se/Downloads/Transcripts/0%20-%20Government/USA%20-%20NASA%20Ames%20RC/"/>
    <hyperlink ref="C142" r:id="rId142" display="https://youtu.be/a0drVp5Ab1E"/>
    <hyperlink ref="F142" r:id="rId2" display="https://files.afu.se/Downloads/Transcripts/0%20-%20Government/USA%20-%20NASA%20Ames%20RC/"/>
    <hyperlink ref="C143" r:id="rId143" display="https://youtu.be/nAthdQpjFwg"/>
    <hyperlink ref="F143" r:id="rId2" display="https://files.afu.se/Downloads/Transcripts/0%20-%20Government/USA%20-%20NASA%20Ames%20RC/"/>
    <hyperlink ref="C144" r:id="rId144" display="https://youtu.be/tOb9ryDc8Jc"/>
    <hyperlink ref="F144" r:id="rId2" display="https://files.afu.se/Downloads/Transcripts/0%20-%20Government/USA%20-%20NASA%20Ames%20RC/"/>
    <hyperlink ref="C145" r:id="rId145" display="https://youtu.be/KBtXuBuZPpQ"/>
    <hyperlink ref="F145" r:id="rId2" display="https://files.afu.se/Downloads/Transcripts/0%20-%20Government/USA%20-%20NASA%20Ames%20RC/"/>
    <hyperlink ref="C146" r:id="rId146" display="https://youtu.be/C7mNgxnodeM"/>
    <hyperlink ref="F146" r:id="rId2" display="https://files.afu.se/Downloads/Transcripts/0%20-%20Government/USA%20-%20NASA%20Ames%20RC/"/>
    <hyperlink ref="C147" r:id="rId147" display="https://youtu.be/G_zcEgx1IgQ"/>
    <hyperlink ref="F147" r:id="rId2" display="https://files.afu.se/Downloads/Transcripts/0%20-%20Government/USA%20-%20NASA%20Ames%20RC/"/>
    <hyperlink ref="C148" r:id="rId148" display="https://youtu.be/rT6lqZiu1FM"/>
    <hyperlink ref="F148" r:id="rId2" display="https://files.afu.se/Downloads/Transcripts/0%20-%20Government/USA%20-%20NASA%20Ames%20RC/"/>
    <hyperlink ref="C149" r:id="rId149" display="https://youtu.be/Tw-q3uM_5_0"/>
    <hyperlink ref="F149" r:id="rId2" display="https://files.afu.se/Downloads/Transcripts/0%20-%20Government/USA%20-%20NASA%20Ames%20RC/"/>
    <hyperlink ref="C150" r:id="rId150" display="https://youtu.be/8v4SRfmoTuU"/>
    <hyperlink ref="F150" r:id="rId2" display="https://files.afu.se/Downloads/Transcripts/0%20-%20Government/USA%20-%20NASA%20Ames%20RC/"/>
    <hyperlink ref="C151" r:id="rId151" display="https://youtu.be/12FNULsMIFg"/>
    <hyperlink ref="F151" r:id="rId2" display="https://files.afu.se/Downloads/Transcripts/0%20-%20Government/USA%20-%20NASA%20Ames%20RC/"/>
    <hyperlink ref="C152" r:id="rId152" display="https://youtu.be/v7GxXpH1kYA"/>
    <hyperlink ref="F152" r:id="rId2" display="https://files.afu.se/Downloads/Transcripts/0%20-%20Government/USA%20-%20NASA%20Ames%20RC/"/>
    <hyperlink ref="C153" r:id="rId153" display="https://youtu.be/9F4eexfsN8w"/>
    <hyperlink ref="F153" r:id="rId2" display="https://files.afu.se/Downloads/Transcripts/0%20-%20Government/USA%20-%20NASA%20Ames%20RC/"/>
    <hyperlink ref="C154" r:id="rId154" display="https://youtu.be/nJEGfsyu1FI"/>
    <hyperlink ref="F154" r:id="rId2" display="https://files.afu.se/Downloads/Transcripts/0%20-%20Government/USA%20-%20NASA%20Ames%20RC/"/>
    <hyperlink ref="C155" r:id="rId155" display="https://youtu.be/uasjP75H4eQ"/>
    <hyperlink ref="F155" r:id="rId2" display="https://files.afu.se/Downloads/Transcripts/0%20-%20Government/USA%20-%20NASA%20Ames%20RC/"/>
    <hyperlink ref="C156" r:id="rId156" display="https://youtu.be/Wokn7crjBbA"/>
    <hyperlink ref="F156" r:id="rId2" display="https://files.afu.se/Downloads/Transcripts/0%20-%20Government/USA%20-%20NASA%20Ames%20RC/"/>
    <hyperlink ref="C157" r:id="rId157" display="https://youtu.be/rjxNZ3CwCFE"/>
    <hyperlink ref="F157" r:id="rId2" display="https://files.afu.se/Downloads/Transcripts/0%20-%20Government/USA%20-%20NASA%20Ames%20RC/"/>
    <hyperlink ref="C158" r:id="rId158" display="https://youtu.be/PR3vs8xpDr4"/>
    <hyperlink ref="F158" r:id="rId2" display="https://files.afu.se/Downloads/Transcripts/0%20-%20Government/USA%20-%20NASA%20Ames%20RC/"/>
    <hyperlink ref="C159" r:id="rId159" display="https://youtu.be/0UGIb95onAc"/>
    <hyperlink ref="F159" r:id="rId2" display="https://files.afu.se/Downloads/Transcripts/0%20-%20Government/USA%20-%20NASA%20Ames%20RC/"/>
    <hyperlink ref="C160" r:id="rId160" display="https://youtu.be/iRkdPhhCdhw"/>
    <hyperlink ref="F160" r:id="rId2" display="https://files.afu.se/Downloads/Transcripts/0%20-%20Government/USA%20-%20NASA%20Ames%20RC/"/>
    <hyperlink ref="C161" r:id="rId161" display="https://youtu.be/mqnyw3GhJG0"/>
    <hyperlink ref="F161" r:id="rId2" display="https://files.afu.se/Downloads/Transcripts/0%20-%20Government/USA%20-%20NASA%20Ames%20RC/"/>
    <hyperlink ref="C162" r:id="rId162" display="https://youtu.be/UbI49-MwGvA"/>
    <hyperlink ref="F162" r:id="rId2" display="https://files.afu.se/Downloads/Transcripts/0%20-%20Government/USA%20-%20NASA%20Ames%20RC/"/>
    <hyperlink ref="C163" r:id="rId163" display="https://youtu.be/vByxr6siqWk"/>
    <hyperlink ref="F163" r:id="rId2" display="https://files.afu.se/Downloads/Transcripts/0%20-%20Government/USA%20-%20NASA%20Ames%20RC/"/>
    <hyperlink ref="C164" r:id="rId164" display="https://youtu.be/EKQSijn9FBs"/>
    <hyperlink ref="F164" r:id="rId2" display="https://files.afu.se/Downloads/Transcripts/0%20-%20Government/USA%20-%20NASA%20Ames%20RC/"/>
    <hyperlink ref="C165" r:id="rId165" display="https://youtu.be/espLfnvuYps"/>
    <hyperlink ref="F165" r:id="rId2" display="https://files.afu.se/Downloads/Transcripts/0%20-%20Government/USA%20-%20NASA%20Ames%20RC/"/>
    <hyperlink ref="C166" r:id="rId166" display="https://youtu.be/uk6q0KHW3tQ"/>
    <hyperlink ref="F166" r:id="rId2" display="https://files.afu.se/Downloads/Transcripts/0%20-%20Government/USA%20-%20NASA%20Ames%20RC/"/>
    <hyperlink ref="C167" r:id="rId167" display="https://youtu.be/tZWjIGbZAQ8"/>
    <hyperlink ref="F167" r:id="rId2" display="https://files.afu.se/Downloads/Transcripts/0%20-%20Government/USA%20-%20NASA%20Ames%20RC/"/>
    <hyperlink ref="C168" r:id="rId168" display="https://youtu.be/mVkPgOg7hAw"/>
    <hyperlink ref="F168" r:id="rId2" display="https://files.afu.se/Downloads/Transcripts/0%20-%20Government/USA%20-%20NASA%20Ames%20RC/"/>
    <hyperlink ref="C169" r:id="rId169" display="https://youtu.be/kFcRNj0OKWk"/>
    <hyperlink ref="F169" r:id="rId2" display="https://files.afu.se/Downloads/Transcripts/0%20-%20Government/USA%20-%20NASA%20Ames%20RC/"/>
    <hyperlink ref="C170" r:id="rId170" display="https://youtu.be/4ulmgEcsx-c"/>
    <hyperlink ref="F170" r:id="rId2" display="https://files.afu.se/Downloads/Transcripts/0%20-%20Government/USA%20-%20NASA%20Ames%20RC/"/>
    <hyperlink ref="C171" r:id="rId171" display="https://youtu.be/FTxT-fbCleA"/>
    <hyperlink ref="F171" r:id="rId2" display="https://files.afu.se/Downloads/Transcripts/0%20-%20Government/USA%20-%20NASA%20Ames%20RC/"/>
    <hyperlink ref="C172" r:id="rId172" display="https://youtu.be/hex_PX4_YoA"/>
    <hyperlink ref="F172" r:id="rId2" display="https://files.afu.se/Downloads/Transcripts/0%20-%20Government/USA%20-%20NASA%20Ames%20RC/"/>
    <hyperlink ref="C173" r:id="rId173" display="https://youtu.be/HX2Q8RdW6-k"/>
    <hyperlink ref="F173" r:id="rId2" display="https://files.afu.se/Downloads/Transcripts/0%20-%20Government/USA%20-%20NASA%20Ames%20RC/"/>
    <hyperlink ref="C174" r:id="rId174" display="https://youtu.be/PH7cbLfxmbM"/>
    <hyperlink ref="F174" r:id="rId2" display="https://files.afu.se/Downloads/Transcripts/0%20-%20Government/USA%20-%20NASA%20Ames%20RC/"/>
    <hyperlink ref="C175" r:id="rId175" display="https://youtu.be/2clCy2J3ClA"/>
    <hyperlink ref="F175" r:id="rId2" display="https://files.afu.se/Downloads/Transcripts/0%20-%20Government/USA%20-%20NASA%20Ames%20RC/"/>
    <hyperlink ref="C176" r:id="rId176" display="https://youtu.be/whvH26v4F1s"/>
    <hyperlink ref="F176" r:id="rId2" display="https://files.afu.se/Downloads/Transcripts/0%20-%20Government/USA%20-%20NASA%20Ames%20RC/"/>
    <hyperlink ref="C177" r:id="rId177" display="https://youtu.be/mjbdYLWr88Y"/>
    <hyperlink ref="F177" r:id="rId2" display="https://files.afu.se/Downloads/Transcripts/0%20-%20Government/USA%20-%20NASA%20Ames%20RC/"/>
    <hyperlink ref="C178" r:id="rId178" display="https://youtu.be/RlidbLyDnPs"/>
    <hyperlink ref="F178" r:id="rId2" display="https://files.afu.se/Downloads/Transcripts/0%20-%20Government/USA%20-%20NASA%20Ames%20RC/"/>
    <hyperlink ref="C179" r:id="rId179" display="https://youtu.be/J2ohX-hOGpQ"/>
    <hyperlink ref="F179" r:id="rId2" display="https://files.afu.se/Downloads/Transcripts/0%20-%20Government/USA%20-%20NASA%20Ames%20RC/"/>
    <hyperlink ref="C180" r:id="rId180" display="https://youtu.be/slLTUMgEoFM"/>
    <hyperlink ref="F180" r:id="rId2" display="https://files.afu.se/Downloads/Transcripts/0%20-%20Government/USA%20-%20NASA%20Ames%20RC/"/>
    <hyperlink ref="C181" r:id="rId181" display="https://youtu.be/wkGWSB78sWE"/>
    <hyperlink ref="F181" r:id="rId2" display="https://files.afu.se/Downloads/Transcripts/0%20-%20Government/USA%20-%20NASA%20Ames%20RC/"/>
    <hyperlink ref="C182" r:id="rId182" display="https://youtu.be/Csfg_noH-l4"/>
    <hyperlink ref="F182" r:id="rId2" display="https://files.afu.se/Downloads/Transcripts/0%20-%20Government/USA%20-%20NASA%20Ames%20RC/"/>
    <hyperlink ref="C183" r:id="rId183" display="https://youtu.be/8Kv3HIvA8CU"/>
    <hyperlink ref="F183" r:id="rId2" display="https://files.afu.se/Downloads/Transcripts/0%20-%20Government/USA%20-%20NASA%20Ames%20RC/"/>
    <hyperlink ref="C184" r:id="rId184" display="https://youtu.be/BFXp_j0ad5k"/>
    <hyperlink ref="F184" r:id="rId2" display="https://files.afu.se/Downloads/Transcripts/0%20-%20Government/USA%20-%20NASA%20Ames%20RC/"/>
    <hyperlink ref="C185" r:id="rId185" display="https://youtu.be/_tEpKtnGvCs"/>
    <hyperlink ref="F185" r:id="rId2" display="https://files.afu.se/Downloads/Transcripts/0%20-%20Government/USA%20-%20NASA%20Ames%20RC/"/>
    <hyperlink ref="C186" r:id="rId186" display="https://youtu.be/4OEgAS5tJ8A"/>
    <hyperlink ref="F186" r:id="rId2" display="https://files.afu.se/Downloads/Transcripts/0%20-%20Government/USA%20-%20NASA%20Ames%20RC/"/>
    <hyperlink ref="C187" r:id="rId187" display="https://youtu.be/pcX-ctNVYdQ"/>
    <hyperlink ref="F187" r:id="rId2" display="https://files.afu.se/Downloads/Transcripts/0%20-%20Government/USA%20-%20NASA%20Ames%20RC/"/>
    <hyperlink ref="C188" r:id="rId188" display="https://youtu.be/ckEYg0upIU0"/>
    <hyperlink ref="F188" r:id="rId2" display="https://files.afu.se/Downloads/Transcripts/0%20-%20Government/USA%20-%20NASA%20Ames%20RC/"/>
    <hyperlink ref="C189" r:id="rId189" display="https://youtu.be/1cdZi5pUrOU"/>
    <hyperlink ref="F189" r:id="rId2" display="https://files.afu.se/Downloads/Transcripts/0%20-%20Government/USA%20-%20NASA%20Ames%20RC/"/>
    <hyperlink ref="C190" r:id="rId190" display="https://youtu.be/d8iOzQXyMA4"/>
    <hyperlink ref="F190" r:id="rId2" display="https://files.afu.se/Downloads/Transcripts/0%20-%20Government/USA%20-%20NASA%20Ames%20RC/"/>
    <hyperlink ref="C191" r:id="rId191" display="https://youtu.be/4PabZAx-4Yw"/>
    <hyperlink ref="F191" r:id="rId2" display="https://files.afu.se/Downloads/Transcripts/0%20-%20Government/USA%20-%20NASA%20Ames%20RC/"/>
    <hyperlink ref="C192" r:id="rId192" display="https://youtu.be/46bF5tnqye8"/>
    <hyperlink ref="F192" r:id="rId2" display="https://files.afu.se/Downloads/Transcripts/0%20-%20Government/USA%20-%20NASA%20Ames%20RC/"/>
    <hyperlink ref="C193" r:id="rId193" display="https://youtu.be/at_m8ZJpI98"/>
    <hyperlink ref="F193" r:id="rId2" display="https://files.afu.se/Downloads/Transcripts/0%20-%20Government/USA%20-%20NASA%20Ames%20RC/"/>
    <hyperlink ref="C194" r:id="rId194" display="https://youtu.be/xklji3XqeXw"/>
    <hyperlink ref="F194" r:id="rId2" display="https://files.afu.se/Downloads/Transcripts/0%20-%20Government/USA%20-%20NASA%20Ames%20RC/"/>
    <hyperlink ref="C195" r:id="rId195" display="https://youtu.be/RpzLo5y3s9E"/>
    <hyperlink ref="F195" r:id="rId2" display="https://files.afu.se/Downloads/Transcripts/0%20-%20Government/USA%20-%20NASA%20Ames%20RC/"/>
    <hyperlink ref="C196" r:id="rId196" display="https://youtu.be/mEutj2kDylE"/>
    <hyperlink ref="F196" r:id="rId2" display="https://files.afu.se/Downloads/Transcripts/0%20-%20Government/USA%20-%20NASA%20Ames%20RC/"/>
    <hyperlink ref="C197" r:id="rId197" display="https://youtu.be/mDNXAicVHZA"/>
    <hyperlink ref="F197" r:id="rId2" display="https://files.afu.se/Downloads/Transcripts/0%20-%20Government/USA%20-%20NASA%20Ames%20RC/"/>
    <hyperlink ref="C198" r:id="rId198" display="https://youtu.be/SQLBLgFckak"/>
    <hyperlink ref="F198" r:id="rId2" display="https://files.afu.se/Downloads/Transcripts/0%20-%20Government/USA%20-%20NASA%20Ames%20RC/"/>
    <hyperlink ref="C199" r:id="rId199" display="https://youtu.be/-y4CFJQMs4k"/>
    <hyperlink ref="F199" r:id="rId2" display="https://files.afu.se/Downloads/Transcripts/0%20-%20Government/USA%20-%20NASA%20Ames%20RC/"/>
    <hyperlink ref="C200" r:id="rId200" display="https://youtu.be/41uKxzsGOSE"/>
    <hyperlink ref="F200" r:id="rId2" display="https://files.afu.se/Downloads/Transcripts/0%20-%20Government/USA%20-%20NASA%20Ames%20RC/"/>
    <hyperlink ref="C201" r:id="rId201" display="https://youtu.be/7uuTWLZ3n_o"/>
    <hyperlink ref="F201" r:id="rId2" display="https://files.afu.se/Downloads/Transcripts/0%20-%20Government/USA%20-%20NASA%20Ames%20RC/"/>
    <hyperlink ref="C202" r:id="rId202" display="https://youtu.be/Wge0R-T_xBI"/>
    <hyperlink ref="F202" r:id="rId2" display="https://files.afu.se/Downloads/Transcripts/0%20-%20Government/USA%20-%20NASA%20Ames%20RC/"/>
    <hyperlink ref="C203" r:id="rId203" display="https://youtu.be/ByjnGJZ3b58"/>
    <hyperlink ref="F203" r:id="rId2" display="https://files.afu.se/Downloads/Transcripts/0%20-%20Government/USA%20-%20NASA%20Ames%20RC/"/>
    <hyperlink ref="C204" r:id="rId204" display="https://youtu.be/BP_MFyKNz6Q"/>
    <hyperlink ref="F204" r:id="rId2" display="https://files.afu.se/Downloads/Transcripts/0%20-%20Government/USA%20-%20NASA%20Ames%20RC/"/>
    <hyperlink ref="C205" r:id="rId205" display="https://youtu.be/GU1AHBgUn10"/>
    <hyperlink ref="F205" r:id="rId2" display="https://files.afu.se/Downloads/Transcripts/0%20-%20Government/USA%20-%20NASA%20Ames%20RC/"/>
    <hyperlink ref="C206" r:id="rId206" display="https://youtu.be/Aqw2PmiHiXA"/>
    <hyperlink ref="F206" r:id="rId2" display="https://files.afu.se/Downloads/Transcripts/0%20-%20Government/USA%20-%20NASA%20Ames%20RC/"/>
    <hyperlink ref="C207" r:id="rId207" display="https://youtu.be/9K9TxwaCk10"/>
    <hyperlink ref="F207" r:id="rId2" display="https://files.afu.se/Downloads/Transcripts/0%20-%20Government/USA%20-%20NASA%20Ames%20RC/"/>
    <hyperlink ref="C208" r:id="rId208" display="https://youtu.be/gi_l6nC5CmQ"/>
    <hyperlink ref="F208" r:id="rId2" display="https://files.afu.se/Downloads/Transcripts/0%20-%20Government/USA%20-%20NASA%20Ames%20RC/"/>
    <hyperlink ref="C209" r:id="rId209" display="https://youtu.be/1AMWFp4scWI"/>
    <hyperlink ref="F209" r:id="rId2" display="https://files.afu.se/Downloads/Transcripts/0%20-%20Government/USA%20-%20NASA%20Ames%20RC/"/>
    <hyperlink ref="C210" r:id="rId210" display="https://youtu.be/_0aZeqnCo8Q"/>
    <hyperlink ref="F210" r:id="rId2" display="https://files.afu.se/Downloads/Transcripts/0%20-%20Government/USA%20-%20NASA%20Ames%20RC/"/>
    <hyperlink ref="C211" r:id="rId211" display="https://youtu.be/WyIzLNatFSk"/>
    <hyperlink ref="F211" r:id="rId2" display="https://files.afu.se/Downloads/Transcripts/0%20-%20Government/USA%20-%20NASA%20Ames%20RC/"/>
    <hyperlink ref="C212" r:id="rId212" display="https://youtu.be/TtBJbqVEFms"/>
    <hyperlink ref="F212" r:id="rId2" display="https://files.afu.se/Downloads/Transcripts/0%20-%20Government/USA%20-%20NASA%20Ames%20RC/"/>
    <hyperlink ref="C213" r:id="rId213" display="https://youtu.be/YvgFhNwD2Us"/>
    <hyperlink ref="F213" r:id="rId2" display="https://files.afu.se/Downloads/Transcripts/0%20-%20Government/USA%20-%20NASA%20Ames%20RC/"/>
    <hyperlink ref="C214" r:id="rId214" display="https://youtu.be/f3ftAIAtz58"/>
    <hyperlink ref="F214" r:id="rId2" display="https://files.afu.se/Downloads/Transcripts/0%20-%20Government/USA%20-%20NASA%20Ames%20RC/"/>
    <hyperlink ref="C215" r:id="rId215" display="https://youtu.be/OrZNJWV-vMI"/>
    <hyperlink ref="F215" r:id="rId2" display="https://files.afu.se/Downloads/Transcripts/0%20-%20Government/USA%20-%20NASA%20Ames%20RC/"/>
    <hyperlink ref="C216" r:id="rId216" display="https://youtu.be/d3D0zXxIemo"/>
    <hyperlink ref="F216" r:id="rId2" display="https://files.afu.se/Downloads/Transcripts/0%20-%20Government/USA%20-%20NASA%20Ames%20RC/"/>
    <hyperlink ref="C217" r:id="rId217" display="https://youtu.be/mvpd8xmNJNk"/>
    <hyperlink ref="F217" r:id="rId2" display="https://files.afu.se/Downloads/Transcripts/0%20-%20Government/USA%20-%20NASA%20Ames%20RC/"/>
    <hyperlink ref="C218" r:id="rId218" display="https://youtu.be/lRV7KLoCHPI"/>
    <hyperlink ref="F218" r:id="rId2" display="https://files.afu.se/Downloads/Transcripts/0%20-%20Government/USA%20-%20NASA%20Ames%20RC/"/>
    <hyperlink ref="C219" r:id="rId219" display="https://youtu.be/TO5HjoK8Iu8"/>
    <hyperlink ref="F219" r:id="rId2" display="https://files.afu.se/Downloads/Transcripts/0%20-%20Government/USA%20-%20NASA%20Ames%20RC/"/>
    <hyperlink ref="C220" r:id="rId220" display="https://youtu.be/NQxvl3vrnm4"/>
    <hyperlink ref="F220" r:id="rId2" display="https://files.afu.se/Downloads/Transcripts/0%20-%20Government/USA%20-%20NASA%20Ames%20RC/"/>
    <hyperlink ref="C221" r:id="rId221" display="https://youtu.be/UNn_Uk2_opo"/>
    <hyperlink ref="F221" r:id="rId2" display="https://files.afu.se/Downloads/Transcripts/0%20-%20Government/USA%20-%20NASA%20Ames%20RC/"/>
    <hyperlink ref="C222" r:id="rId222" display="https://youtu.be/XlGbuvsaxpg"/>
    <hyperlink ref="F222" r:id="rId2" display="https://files.afu.se/Downloads/Transcripts/0%20-%20Government/USA%20-%20NASA%20Ames%20RC/"/>
    <hyperlink ref="C223" r:id="rId223" display="https://youtu.be/PPPygsMCRbg"/>
    <hyperlink ref="F223" r:id="rId2" display="https://files.afu.se/Downloads/Transcripts/0%20-%20Government/USA%20-%20NASA%20Ames%20RC/"/>
    <hyperlink ref="C224" r:id="rId224" display="https://youtu.be/vMl72rKu1Lc"/>
    <hyperlink ref="F224" r:id="rId2" display="https://files.afu.se/Downloads/Transcripts/0%20-%20Government/USA%20-%20NASA%20Ames%20RC/"/>
    <hyperlink ref="C225" r:id="rId225" display="https://youtu.be/9zTJiidzTyE"/>
    <hyperlink ref="F225" r:id="rId2" display="https://files.afu.se/Downloads/Transcripts/0%20-%20Government/USA%20-%20NASA%20Ames%20RC/"/>
    <hyperlink ref="C226" r:id="rId226" display="https://youtu.be/ArLEfh8GbEY"/>
    <hyperlink ref="F226" r:id="rId2" display="https://files.afu.se/Downloads/Transcripts/0%20-%20Government/USA%20-%20NASA%20Ames%20RC/"/>
    <hyperlink ref="C227" r:id="rId227" display="https://youtu.be/kc4PuQ6tzKo"/>
    <hyperlink ref="F227" r:id="rId2" display="https://files.afu.se/Downloads/Transcripts/0%20-%20Government/USA%20-%20NASA%20Ames%20RC/"/>
    <hyperlink ref="C228" r:id="rId228" display="https://youtu.be/7AnKgHwZPq8"/>
    <hyperlink ref="F228" r:id="rId2" display="https://files.afu.se/Downloads/Transcripts/0%20-%20Government/USA%20-%20NASA%20Ames%20RC/"/>
    <hyperlink ref="C229" r:id="rId229" display="https://youtu.be/en5OObU0ryU"/>
    <hyperlink ref="F229" r:id="rId2" display="https://files.afu.se/Downloads/Transcripts/0%20-%20Government/USA%20-%20NASA%20Ames%20RC/"/>
    <hyperlink ref="C230" r:id="rId230" display="https://youtu.be/3xbpQrjTmjM"/>
    <hyperlink ref="F230" r:id="rId2" display="https://files.afu.se/Downloads/Transcripts/0%20-%20Government/USA%20-%20NASA%20Ames%20RC/"/>
    <hyperlink ref="C231" r:id="rId231" display="https://youtu.be/0XaHp6QyP6c"/>
    <hyperlink ref="F231" r:id="rId2" display="https://files.afu.se/Downloads/Transcripts/0%20-%20Government/USA%20-%20NASA%20Ames%20RC/"/>
    <hyperlink ref="C232" r:id="rId232" display="https://youtu.be/YRrRWQwRvTU"/>
    <hyperlink ref="F232" r:id="rId2" display="https://files.afu.se/Downloads/Transcripts/0%20-%20Government/USA%20-%20NASA%20Ames%20RC/"/>
    <hyperlink ref="C233" r:id="rId233" display="https://youtu.be/uhYO8IOtXZo"/>
    <hyperlink ref="F233" r:id="rId2" display="https://files.afu.se/Downloads/Transcripts/0%20-%20Government/USA%20-%20NASA%20Ames%20RC/"/>
    <hyperlink ref="C234" r:id="rId234" display="https://youtu.be/7gto9SHJcKA"/>
    <hyperlink ref="F234" r:id="rId2" display="https://files.afu.se/Downloads/Transcripts/0%20-%20Government/USA%20-%20NASA%20Ames%20RC/"/>
    <hyperlink ref="C235" r:id="rId235" display="https://youtu.be/2z9Qy9rrwQU"/>
    <hyperlink ref="F235" r:id="rId2" display="https://files.afu.se/Downloads/Transcripts/0%20-%20Government/USA%20-%20NASA%20Ames%20RC/"/>
    <hyperlink ref="C236" r:id="rId236" display="https://youtu.be/KB6jaP-_t7c"/>
    <hyperlink ref="F236" r:id="rId2" display="https://files.afu.se/Downloads/Transcripts/0%20-%20Government/USA%20-%20NASA%20Ames%20RC/"/>
    <hyperlink ref="C237" r:id="rId237" display="https://youtu.be/PE1e9ihO_uc"/>
    <hyperlink ref="F237" r:id="rId2" display="https://files.afu.se/Downloads/Transcripts/0%20-%20Government/USA%20-%20NASA%20Ames%20RC/"/>
    <hyperlink ref="C238" r:id="rId238" display="https://youtu.be/AtHszeB6D_E"/>
    <hyperlink ref="F238" r:id="rId2" display="https://files.afu.se/Downloads/Transcripts/0%20-%20Government/USA%20-%20NASA%20Ames%20RC/"/>
    <hyperlink ref="C239" r:id="rId239" display="https://youtu.be/p0Iio2usJP0"/>
    <hyperlink ref="F239" r:id="rId2" display="https://files.afu.se/Downloads/Transcripts/0%20-%20Government/USA%20-%20NASA%20Ames%20RC/"/>
    <hyperlink ref="C240" r:id="rId240" display="https://youtu.be/0NAt6PKeUp0"/>
    <hyperlink ref="F240" r:id="rId2" display="https://files.afu.se/Downloads/Transcripts/0%20-%20Government/USA%20-%20NASA%20Ames%20RC/"/>
    <hyperlink ref="C241" r:id="rId241" display="https://youtu.be/OkTBbRukS3E"/>
    <hyperlink ref="F241" r:id="rId2" display="https://files.afu.se/Downloads/Transcripts/0%20-%20Government/USA%20-%20NASA%20Ames%20RC/"/>
    <hyperlink ref="C242" r:id="rId242" display="https://youtu.be/JQhkb-PUxfo"/>
    <hyperlink ref="F242" r:id="rId2" display="https://files.afu.se/Downloads/Transcripts/0%20-%20Government/USA%20-%20NASA%20Ames%20RC/"/>
    <hyperlink ref="C243" r:id="rId243" display="https://youtu.be/SGS0DwdAsP8"/>
    <hyperlink ref="F243" r:id="rId2" display="https://files.afu.se/Downloads/Transcripts/0%20-%20Government/USA%20-%20NASA%20Ames%20RC/"/>
    <hyperlink ref="C244" r:id="rId244" display="https://youtu.be/GlRZIofJnYI"/>
    <hyperlink ref="F244" r:id="rId2" display="https://files.afu.se/Downloads/Transcripts/0%20-%20Government/USA%20-%20NASA%20Ames%20RC/"/>
    <hyperlink ref="C245" r:id="rId245" display="https://youtu.be/WhWReKpM1tg"/>
    <hyperlink ref="F245" r:id="rId2" display="https://files.afu.se/Downloads/Transcripts/0%20-%20Government/USA%20-%20NASA%20Ames%20RC/"/>
    <hyperlink ref="C246" r:id="rId246" display="https://youtu.be/KTzG_HIUu9c"/>
    <hyperlink ref="F246" r:id="rId2" display="https://files.afu.se/Downloads/Transcripts/0%20-%20Government/USA%20-%20NASA%20Ames%20RC/"/>
    <hyperlink ref="C247" r:id="rId247" display="https://youtu.be/5Azfehl2tBU"/>
    <hyperlink ref="F247" r:id="rId2" display="https://files.afu.se/Downloads/Transcripts/0%20-%20Government/USA%20-%20NASA%20Ames%20RC/"/>
    <hyperlink ref="C248" r:id="rId248" display="https://youtu.be/zjwcXd4Toms"/>
    <hyperlink ref="F248" r:id="rId2" display="https://files.afu.se/Downloads/Transcripts/0%20-%20Government/USA%20-%20NASA%20Ames%20RC/"/>
    <hyperlink ref="C249" r:id="rId249" display="https://youtu.be/yrnIfpK6Vr4"/>
    <hyperlink ref="F249" r:id="rId2" display="https://files.afu.se/Downloads/Transcripts/0%20-%20Government/USA%20-%20NASA%20Ames%20RC/"/>
    <hyperlink ref="C250" r:id="rId250" display="https://youtu.be/wslhjqdOEmg"/>
    <hyperlink ref="F250" r:id="rId2" display="https://files.afu.se/Downloads/Transcripts/0%20-%20Government/USA%20-%20NASA%20Ames%20RC/"/>
    <hyperlink ref="C251" r:id="rId251" display="https://youtu.be/MZKUJS6QzEg"/>
    <hyperlink ref="F251" r:id="rId2" display="https://files.afu.se/Downloads/Transcripts/0%20-%20Government/USA%20-%20NASA%20Ames%20RC/"/>
    <hyperlink ref="C252" r:id="rId252" display="https://youtu.be/Tm_WQIYO2zo"/>
    <hyperlink ref="F252" r:id="rId2" display="https://files.afu.se/Downloads/Transcripts/0%20-%20Government/USA%20-%20NASA%20Ames%20RC/"/>
    <hyperlink ref="C253" r:id="rId253" display="https://youtu.be/226CB07FB5E"/>
    <hyperlink ref="F253" r:id="rId2" display="https://files.afu.se/Downloads/Transcripts/0%20-%20Government/USA%20-%20NASA%20Ames%20RC/"/>
    <hyperlink ref="C254" r:id="rId254" display="https://youtu.be/rjqYwxmUHY4"/>
    <hyperlink ref="F254" r:id="rId2" display="https://files.afu.se/Downloads/Transcripts/0%20-%20Government/USA%20-%20NASA%20Ames%20RC/"/>
    <hyperlink ref="C255" r:id="rId255" display="https://youtu.be/799PWvvCZms"/>
    <hyperlink ref="F255" r:id="rId2" display="https://files.afu.se/Downloads/Transcripts/0%20-%20Government/USA%20-%20NASA%20Ames%20RC/"/>
    <hyperlink ref="C256" r:id="rId256" display="https://youtu.be/VAs8gbb3vR4"/>
    <hyperlink ref="F256" r:id="rId2" display="https://files.afu.se/Downloads/Transcripts/0%20-%20Government/USA%20-%20NASA%20Ames%20RC/"/>
    <hyperlink ref="C257" r:id="rId257" display="https://youtu.be/gfYA4f-AIL0"/>
    <hyperlink ref="F257" r:id="rId2" display="https://files.afu.se/Downloads/Transcripts/0%20-%20Government/USA%20-%20NASA%20Ames%20RC/"/>
    <hyperlink ref="C258" r:id="rId258" display="https://youtu.be/HpuU1hd_xeY"/>
    <hyperlink ref="F258" r:id="rId2" display="https://files.afu.se/Downloads/Transcripts/0%20-%20Government/USA%20-%20NASA%20Ames%20RC/"/>
    <hyperlink ref="C259" r:id="rId259" display="https://youtu.be/PXJTFKixc_k"/>
    <hyperlink ref="F259" r:id="rId2" display="https://files.afu.se/Downloads/Transcripts/0%20-%20Government/USA%20-%20NASA%20Ames%20RC/"/>
    <hyperlink ref="C260" r:id="rId260" display="https://youtu.be/GWv0WL9uNZ4"/>
    <hyperlink ref="F260" r:id="rId2" display="https://files.afu.se/Downloads/Transcripts/0%20-%20Government/USA%20-%20NASA%20Ames%20RC/"/>
    <hyperlink ref="C261" r:id="rId261" display="https://youtu.be/DZsHjgH4UeA"/>
    <hyperlink ref="F261" r:id="rId2" display="https://files.afu.se/Downloads/Transcripts/0%20-%20Government/USA%20-%20NASA%20Ames%20RC/"/>
    <hyperlink ref="C262" r:id="rId262" display="https://youtu.be/6bBSP8xrCZ0"/>
    <hyperlink ref="F262" r:id="rId2" display="https://files.afu.se/Downloads/Transcripts/0%20-%20Government/USA%20-%20NASA%20Ames%20RC/"/>
    <hyperlink ref="C263" r:id="rId263" display="https://youtu.be/5xVlBa6YKH4"/>
    <hyperlink ref="F263" r:id="rId2" display="https://files.afu.se/Downloads/Transcripts/0%20-%20Government/USA%20-%20NASA%20Ames%20RC/"/>
    <hyperlink ref="C264" r:id="rId264" display="https://youtu.be/99xi_U9xp4Q"/>
    <hyperlink ref="F264" r:id="rId2" display="https://files.afu.se/Downloads/Transcripts/0%20-%20Government/USA%20-%20NASA%20Ames%20RC/"/>
    <hyperlink ref="C265" r:id="rId265" display="https://youtu.be/mrOI6RPVZ0E"/>
    <hyperlink ref="F265" r:id="rId2" display="https://files.afu.se/Downloads/Transcripts/0%20-%20Government/USA%20-%20NASA%20Ames%20RC/"/>
    <hyperlink ref="C266" r:id="rId266" display="https://youtu.be/3PtpKVhsejI"/>
    <hyperlink ref="F266" r:id="rId2" display="https://files.afu.se/Downloads/Transcripts/0%20-%20Government/USA%20-%20NASA%20Ames%20RC/"/>
    <hyperlink ref="C267" r:id="rId267" display="https://youtu.be/sVPWGNBcq1w"/>
    <hyperlink ref="F267" r:id="rId2" display="https://files.afu.se/Downloads/Transcripts/0%20-%20Government/USA%20-%20NASA%20Ames%20RC/"/>
    <hyperlink ref="C268" r:id="rId268" display="https://youtu.be/GBPuTxSoP0k"/>
    <hyperlink ref="F268" r:id="rId2" display="https://files.afu.se/Downloads/Transcripts/0%20-%20Government/USA%20-%20NASA%20Ames%20RC/"/>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Main</cp:lastModifiedBy>
  <dcterms:created xsi:type="dcterms:W3CDTF">2023-07-05T14:45:00Z</dcterms:created>
  <dcterms:modified xsi:type="dcterms:W3CDTF">2023-07-05T14:50:25Z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5A1EE766FA2C4877A7F7F5A24DDC3B19</vt:lpwstr>
  </property>
  <property fmtid="{D5CDD505-2E9C-101B-9397-08002B2CF9AE}" pid="3" name="KSOProductBuildVer">
    <vt:lpwstr>2057-11.2.0.11417</vt:lpwstr>
  </property>
</Properties>
</file>